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A - SERVICE CHARGE ACCOUNTS, BUDGETS AND NOTES\2021\Accounts\Budget monitoring and report\"/>
    </mc:Choice>
  </mc:AlternateContent>
  <xr:revisionPtr revIDLastSave="0" documentId="8_{A07A4D06-889D-4FF9-AD89-55442FB183CC}" xr6:coauthVersionLast="47" xr6:coauthVersionMax="47" xr10:uidLastSave="{00000000-0000-0000-0000-000000000000}"/>
  <bookViews>
    <workbookView xWindow="22932" yWindow="-108" windowWidth="23256" windowHeight="12576" tabRatio="354" firstSheet="1" activeTab="3" xr2:uid="{00000000-000D-0000-FFFF-FFFF00000000}"/>
  </bookViews>
  <sheets>
    <sheet name="Reserves 2021" sheetId="22" r:id="rId1"/>
    <sheet name="Summary" sheetId="19" r:id="rId2"/>
    <sheet name="CMS, Leisure &amp; Ins" sheetId="20" r:id="rId3"/>
    <sheet name="All Blocks" sheetId="1" r:id="rId4"/>
  </sheets>
  <definedNames>
    <definedName name="_xlnm.Print_Area" localSheetId="3">'All Blocks'!$A$1:$AF$88</definedName>
    <definedName name="_xlnm.Print_Area" localSheetId="2">'CMS, Leisure &amp; Ins'!$A$1:$AA$108</definedName>
    <definedName name="_xlnm.Print_Area" localSheetId="0">'Reserves 2021'!$A$1:$J$121</definedName>
    <definedName name="_xlnm.Print_Area" localSheetId="1">Summary!$A$1:$P$37</definedName>
    <definedName name="_xlnm.Print_Titles" localSheetId="3">'All Blocks'!$1:$2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2" l="1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F82" i="22" l="1"/>
  <c r="O10" i="19"/>
  <c r="C19" i="22" s="1"/>
  <c r="F96" i="22"/>
  <c r="F101" i="22" s="1"/>
  <c r="F32" i="22"/>
  <c r="C4" i="22"/>
  <c r="D4" i="22"/>
  <c r="G36" i="20" l="1"/>
  <c r="F77" i="22" l="1"/>
  <c r="C121" i="22"/>
  <c r="C111" i="22"/>
  <c r="F121" i="22"/>
  <c r="F111" i="22"/>
  <c r="C101" i="22"/>
  <c r="C92" i="22"/>
  <c r="F92" i="22"/>
  <c r="I101" i="22"/>
  <c r="I92" i="22"/>
  <c r="I82" i="22"/>
  <c r="I70" i="22"/>
  <c r="C82" i="22"/>
  <c r="C70" i="22"/>
  <c r="C60" i="22"/>
  <c r="C52" i="22"/>
  <c r="I60" i="22"/>
  <c r="I52" i="22"/>
  <c r="F60" i="22"/>
  <c r="F52" i="22"/>
  <c r="C42" i="22"/>
  <c r="C30" i="22"/>
  <c r="I42" i="22"/>
  <c r="I30" i="22"/>
  <c r="F42" i="22"/>
  <c r="I45" i="22" l="1"/>
  <c r="C10" i="22"/>
  <c r="D10" i="22" s="1"/>
  <c r="C63" i="22"/>
  <c r="C23" i="22"/>
  <c r="C85" i="22"/>
  <c r="C104" i="22"/>
  <c r="I23" i="22"/>
  <c r="F45" i="22"/>
  <c r="C45" i="22"/>
  <c r="I85" i="22"/>
  <c r="F63" i="22"/>
  <c r="I63" i="22"/>
  <c r="F104" i="22"/>
  <c r="F85" i="22"/>
  <c r="C9" i="22" l="1"/>
  <c r="D9" i="22" s="1"/>
  <c r="C7" i="22"/>
  <c r="D7" i="22" s="1"/>
  <c r="C16" i="22"/>
  <c r="D16" i="22" s="1"/>
  <c r="C18" i="22"/>
  <c r="D18" i="22" s="1"/>
  <c r="C17" i="22"/>
  <c r="D17" i="22" s="1"/>
  <c r="C14" i="22"/>
  <c r="D14" i="22" s="1"/>
  <c r="C13" i="22"/>
  <c r="D13" i="22" s="1"/>
  <c r="C12" i="22"/>
  <c r="D12" i="22" s="1"/>
  <c r="C15" i="22"/>
  <c r="D15" i="22" s="1"/>
  <c r="C8" i="22"/>
  <c r="D8" i="22" s="1"/>
  <c r="C5" i="22"/>
  <c r="D5" i="22" s="1"/>
  <c r="G20" i="22"/>
  <c r="F20" i="22"/>
  <c r="E20" i="22"/>
  <c r="B20" i="22"/>
  <c r="D19" i="22"/>
  <c r="O43" i="20"/>
  <c r="G81" i="1"/>
  <c r="O8" i="19" l="1"/>
  <c r="F24" i="20"/>
  <c r="F20" i="20"/>
  <c r="F19" i="20"/>
  <c r="F21" i="20"/>
  <c r="F22" i="20"/>
  <c r="F23" i="20"/>
  <c r="F25" i="20"/>
  <c r="F26" i="20"/>
  <c r="F27" i="20"/>
  <c r="H27" i="20" s="1"/>
  <c r="H81" i="1" l="1"/>
  <c r="C11" i="22"/>
  <c r="D11" i="22" s="1"/>
  <c r="O11" i="20"/>
  <c r="O42" i="20" l="1"/>
  <c r="Q42" i="20" s="1"/>
  <c r="Q43" i="20"/>
  <c r="O44" i="20"/>
  <c r="Q44" i="20" s="1"/>
  <c r="P28" i="20"/>
  <c r="N28" i="20"/>
  <c r="P17" i="20"/>
  <c r="N17" i="20"/>
  <c r="E29" i="20" l="1"/>
  <c r="G29" i="20"/>
  <c r="G53" i="20"/>
  <c r="E53" i="20"/>
  <c r="G42" i="20"/>
  <c r="E42" i="20"/>
  <c r="H35" i="20"/>
  <c r="S79" i="1"/>
  <c r="T69" i="1"/>
  <c r="N69" i="1"/>
  <c r="L44" i="1" l="1"/>
  <c r="M44" i="1" s="1"/>
  <c r="K42" i="1"/>
  <c r="L40" i="1"/>
  <c r="Q79" i="1"/>
  <c r="R77" i="1"/>
  <c r="T77" i="1" s="1"/>
  <c r="R76" i="1"/>
  <c r="T76" i="1" s="1"/>
  <c r="R75" i="1"/>
  <c r="T75" i="1" s="1"/>
  <c r="K46" i="1" l="1"/>
  <c r="L42" i="1"/>
  <c r="L46" i="1" s="1"/>
  <c r="M40" i="1"/>
  <c r="M42" i="1" s="1"/>
  <c r="M46" i="1" s="1"/>
  <c r="I21" i="19" s="1"/>
  <c r="T79" i="1"/>
  <c r="N44" i="1"/>
  <c r="R79" i="1"/>
  <c r="G21" i="19" l="1"/>
  <c r="N40" i="1"/>
  <c r="N42" i="1" s="1"/>
  <c r="N46" i="1" s="1"/>
  <c r="Y17" i="20"/>
  <c r="I10" i="19" s="1"/>
  <c r="G10" i="19"/>
  <c r="X15" i="20"/>
  <c r="Z15" i="20" s="1"/>
  <c r="X14" i="20"/>
  <c r="Z14" i="20" s="1"/>
  <c r="X13" i="20"/>
  <c r="Z13" i="20" s="1"/>
  <c r="X12" i="20"/>
  <c r="Z12" i="20" s="1"/>
  <c r="X11" i="20"/>
  <c r="O69" i="20"/>
  <c r="P65" i="20"/>
  <c r="N65" i="20"/>
  <c r="O63" i="20"/>
  <c r="Q63" i="20" s="1"/>
  <c r="O62" i="20"/>
  <c r="P59" i="20"/>
  <c r="N59" i="20"/>
  <c r="O57" i="20"/>
  <c r="Q57" i="20" s="1"/>
  <c r="O56" i="20"/>
  <c r="Q56" i="20" s="1"/>
  <c r="O55" i="20"/>
  <c r="Q55" i="20" s="1"/>
  <c r="O54" i="20"/>
  <c r="Q54" i="20" s="1"/>
  <c r="O53" i="20"/>
  <c r="Q53" i="20" s="1"/>
  <c r="O52" i="20"/>
  <c r="Q52" i="20" s="1"/>
  <c r="O51" i="20"/>
  <c r="Q51" i="20" s="1"/>
  <c r="O50" i="20"/>
  <c r="Q50" i="20" s="1"/>
  <c r="O49" i="20"/>
  <c r="P46" i="20"/>
  <c r="N46" i="20"/>
  <c r="O41" i="20"/>
  <c r="Q41" i="20" s="1"/>
  <c r="O40" i="20"/>
  <c r="Q40" i="20" s="1"/>
  <c r="O39" i="20"/>
  <c r="Q39" i="20" s="1"/>
  <c r="O38" i="20"/>
  <c r="Q38" i="20" s="1"/>
  <c r="P35" i="20"/>
  <c r="N35" i="20"/>
  <c r="O33" i="20"/>
  <c r="Q33" i="20" s="1"/>
  <c r="O32" i="20"/>
  <c r="Q32" i="20" s="1"/>
  <c r="O31" i="20"/>
  <c r="Q31" i="20" s="1"/>
  <c r="O26" i="20"/>
  <c r="Q26" i="20" s="1"/>
  <c r="O25" i="20"/>
  <c r="Q25" i="20" s="1"/>
  <c r="O24" i="20"/>
  <c r="Q24" i="20" s="1"/>
  <c r="O23" i="20"/>
  <c r="Q23" i="20" s="1"/>
  <c r="O22" i="20"/>
  <c r="Q22" i="20" s="1"/>
  <c r="O21" i="20"/>
  <c r="Q21" i="20" s="1"/>
  <c r="O20" i="20"/>
  <c r="O15" i="20"/>
  <c r="Q15" i="20" s="1"/>
  <c r="O14" i="20"/>
  <c r="Q14" i="20" s="1"/>
  <c r="O13" i="20"/>
  <c r="Q13" i="20" s="1"/>
  <c r="O12" i="20"/>
  <c r="Q12" i="20" s="1"/>
  <c r="X69" i="1"/>
  <c r="Z69" i="1" s="1"/>
  <c r="E72" i="1"/>
  <c r="F66" i="1"/>
  <c r="H66" i="1" s="1"/>
  <c r="AD85" i="1"/>
  <c r="X85" i="1"/>
  <c r="Y85" i="1" s="1"/>
  <c r="R85" i="1"/>
  <c r="L85" i="1"/>
  <c r="F85" i="1"/>
  <c r="AD81" i="1"/>
  <c r="R81" i="1"/>
  <c r="L81" i="1"/>
  <c r="AE72" i="1"/>
  <c r="Y72" i="1"/>
  <c r="S72" i="1"/>
  <c r="Q72" i="1"/>
  <c r="M72" i="1"/>
  <c r="K72" i="1"/>
  <c r="G72" i="1"/>
  <c r="AD70" i="1"/>
  <c r="AF70" i="1" s="1"/>
  <c r="X70" i="1"/>
  <c r="Z70" i="1" s="1"/>
  <c r="R70" i="1"/>
  <c r="T70" i="1" s="1"/>
  <c r="L70" i="1"/>
  <c r="N70" i="1" s="1"/>
  <c r="F70" i="1"/>
  <c r="H70" i="1" s="1"/>
  <c r="AD68" i="1"/>
  <c r="AF68" i="1" s="1"/>
  <c r="X68" i="1"/>
  <c r="Z68" i="1" s="1"/>
  <c r="R68" i="1"/>
  <c r="T68" i="1" s="1"/>
  <c r="L68" i="1"/>
  <c r="N68" i="1" s="1"/>
  <c r="AD67" i="1"/>
  <c r="AF67" i="1" s="1"/>
  <c r="X67" i="1"/>
  <c r="Z67" i="1" s="1"/>
  <c r="R67" i="1"/>
  <c r="T67" i="1" s="1"/>
  <c r="L67" i="1"/>
  <c r="F67" i="1"/>
  <c r="H67" i="1" s="1"/>
  <c r="AD66" i="1"/>
  <c r="AF66" i="1" s="1"/>
  <c r="X66" i="1"/>
  <c r="Z66" i="1" s="1"/>
  <c r="R66" i="1"/>
  <c r="T66" i="1" s="1"/>
  <c r="L66" i="1"/>
  <c r="N66" i="1" s="1"/>
  <c r="AD65" i="1"/>
  <c r="AF65" i="1" s="1"/>
  <c r="X65" i="1"/>
  <c r="Z65" i="1" s="1"/>
  <c r="R65" i="1"/>
  <c r="T65" i="1" s="1"/>
  <c r="L65" i="1"/>
  <c r="N65" i="1" s="1"/>
  <c r="F65" i="1"/>
  <c r="AE62" i="1"/>
  <c r="Y62" i="1"/>
  <c r="S62" i="1"/>
  <c r="M62" i="1"/>
  <c r="G62" i="1"/>
  <c r="AD60" i="1"/>
  <c r="AF60" i="1" s="1"/>
  <c r="X60" i="1"/>
  <c r="R60" i="1"/>
  <c r="T60" i="1" s="1"/>
  <c r="L60" i="1"/>
  <c r="N60" i="1" s="1"/>
  <c r="F60" i="1"/>
  <c r="H60" i="1" s="1"/>
  <c r="AD59" i="1"/>
  <c r="AF59" i="1" s="1"/>
  <c r="X59" i="1"/>
  <c r="Z59" i="1" s="1"/>
  <c r="R59" i="1"/>
  <c r="T59" i="1" s="1"/>
  <c r="L59" i="1"/>
  <c r="N59" i="1" s="1"/>
  <c r="F59" i="1"/>
  <c r="H59" i="1" s="1"/>
  <c r="AD58" i="1"/>
  <c r="AF58" i="1" s="1"/>
  <c r="X58" i="1"/>
  <c r="Z58" i="1" s="1"/>
  <c r="R58" i="1"/>
  <c r="T58" i="1" s="1"/>
  <c r="L58" i="1"/>
  <c r="N58" i="1" s="1"/>
  <c r="AD57" i="1"/>
  <c r="X57" i="1"/>
  <c r="Z57" i="1" s="1"/>
  <c r="R57" i="1"/>
  <c r="T57" i="1" s="1"/>
  <c r="L57" i="1"/>
  <c r="F57" i="1"/>
  <c r="H57" i="1" s="1"/>
  <c r="AD29" i="1"/>
  <c r="AE29" i="1" s="1"/>
  <c r="AF29" i="1" s="1"/>
  <c r="AE23" i="1"/>
  <c r="AD21" i="1"/>
  <c r="AF21" i="1" s="1"/>
  <c r="AD19" i="1"/>
  <c r="AF19" i="1" s="1"/>
  <c r="AD18" i="1"/>
  <c r="AF18" i="1" s="1"/>
  <c r="AD17" i="1"/>
  <c r="AF17" i="1" s="1"/>
  <c r="AD16" i="1"/>
  <c r="AE13" i="1"/>
  <c r="AD11" i="1"/>
  <c r="AF11" i="1" s="1"/>
  <c r="AD10" i="1"/>
  <c r="AF10" i="1" s="1"/>
  <c r="AD9" i="1"/>
  <c r="AF9" i="1" s="1"/>
  <c r="AD8" i="1"/>
  <c r="AF8" i="1" s="1"/>
  <c r="X29" i="1"/>
  <c r="Y23" i="1"/>
  <c r="X21" i="1"/>
  <c r="Z21" i="1" s="1"/>
  <c r="X18" i="1"/>
  <c r="Z18" i="1" s="1"/>
  <c r="X20" i="1"/>
  <c r="Z20" i="1" s="1"/>
  <c r="X19" i="1"/>
  <c r="Z19" i="1" s="1"/>
  <c r="X17" i="1"/>
  <c r="Z17" i="1" s="1"/>
  <c r="X16" i="1"/>
  <c r="Y13" i="1"/>
  <c r="X11" i="1"/>
  <c r="Z11" i="1" s="1"/>
  <c r="X10" i="1"/>
  <c r="Z10" i="1" s="1"/>
  <c r="X9" i="1"/>
  <c r="Z9" i="1" s="1"/>
  <c r="X8" i="1"/>
  <c r="Z8" i="1" s="1"/>
  <c r="R29" i="1"/>
  <c r="S29" i="1" s="1"/>
  <c r="T29" i="1" s="1"/>
  <c r="S23" i="1"/>
  <c r="R21" i="1"/>
  <c r="T21" i="1" s="1"/>
  <c r="R19" i="1"/>
  <c r="T19" i="1" s="1"/>
  <c r="R18" i="1"/>
  <c r="T18" i="1" s="1"/>
  <c r="R17" i="1"/>
  <c r="T17" i="1" s="1"/>
  <c r="R16" i="1"/>
  <c r="S13" i="1"/>
  <c r="R11" i="1"/>
  <c r="T11" i="1" s="1"/>
  <c r="R10" i="1"/>
  <c r="T10" i="1" s="1"/>
  <c r="R9" i="1"/>
  <c r="T9" i="1" s="1"/>
  <c r="R8" i="1"/>
  <c r="T8" i="1" s="1"/>
  <c r="L29" i="1"/>
  <c r="M29" i="1" s="1"/>
  <c r="N29" i="1" s="1"/>
  <c r="L25" i="1"/>
  <c r="M23" i="1"/>
  <c r="L21" i="1"/>
  <c r="N21" i="1" s="1"/>
  <c r="L19" i="1"/>
  <c r="N19" i="1" s="1"/>
  <c r="L18" i="1"/>
  <c r="N18" i="1" s="1"/>
  <c r="L17" i="1"/>
  <c r="N17" i="1" s="1"/>
  <c r="L16" i="1"/>
  <c r="N16" i="1" s="1"/>
  <c r="M13" i="1"/>
  <c r="L11" i="1"/>
  <c r="N11" i="1" s="1"/>
  <c r="L10" i="1"/>
  <c r="N10" i="1" s="1"/>
  <c r="L9" i="1"/>
  <c r="N9" i="1" s="1"/>
  <c r="L8" i="1"/>
  <c r="N8" i="1" s="1"/>
  <c r="M81" i="1" l="1"/>
  <c r="N81" i="1" s="1"/>
  <c r="S81" i="1"/>
  <c r="T81" i="1" s="1"/>
  <c r="M25" i="1"/>
  <c r="N25" i="1" s="1"/>
  <c r="Y29" i="1"/>
  <c r="Z29" i="1" s="1"/>
  <c r="AE81" i="1"/>
  <c r="AF81" i="1" s="1"/>
  <c r="P67" i="20"/>
  <c r="O17" i="20"/>
  <c r="N67" i="20"/>
  <c r="N72" i="20" s="1"/>
  <c r="G9" i="19" s="1"/>
  <c r="X17" i="20"/>
  <c r="O28" i="20"/>
  <c r="Z11" i="20"/>
  <c r="Z17" i="20" s="1"/>
  <c r="Q83" i="1"/>
  <c r="Q87" i="1" s="1"/>
  <c r="G19" i="19" s="1"/>
  <c r="G83" i="1"/>
  <c r="O59" i="20"/>
  <c r="O65" i="20"/>
  <c r="Q20" i="20"/>
  <c r="Q28" i="20" s="1"/>
  <c r="P69" i="20"/>
  <c r="Q69" i="20" s="1"/>
  <c r="Q46" i="20"/>
  <c r="Q35" i="20"/>
  <c r="O46" i="20"/>
  <c r="O35" i="20"/>
  <c r="Q49" i="20"/>
  <c r="Q59" i="20" s="1"/>
  <c r="Q62" i="20"/>
  <c r="Q65" i="20" s="1"/>
  <c r="Q11" i="20"/>
  <c r="Q17" i="20" s="1"/>
  <c r="Y83" i="1"/>
  <c r="Y87" i="1" s="1"/>
  <c r="I20" i="19" s="1"/>
  <c r="W87" i="1"/>
  <c r="G20" i="19" s="1"/>
  <c r="H62" i="1"/>
  <c r="E87" i="1"/>
  <c r="F68" i="1"/>
  <c r="H68" i="1" s="1"/>
  <c r="K83" i="1"/>
  <c r="AC31" i="1"/>
  <c r="G16" i="19" s="1"/>
  <c r="AC87" i="1"/>
  <c r="G22" i="19" s="1"/>
  <c r="L62" i="1"/>
  <c r="AD62" i="1"/>
  <c r="F62" i="1"/>
  <c r="S85" i="1"/>
  <c r="T85" i="1" s="1"/>
  <c r="Z85" i="1"/>
  <c r="Z72" i="1"/>
  <c r="T62" i="1"/>
  <c r="X62" i="1"/>
  <c r="L72" i="1"/>
  <c r="AF72" i="1"/>
  <c r="H65" i="1"/>
  <c r="R72" i="1"/>
  <c r="X72" i="1"/>
  <c r="G85" i="1"/>
  <c r="H85" i="1" s="1"/>
  <c r="AE85" i="1"/>
  <c r="T72" i="1"/>
  <c r="AD72" i="1"/>
  <c r="Z60" i="1"/>
  <c r="Z62" i="1" s="1"/>
  <c r="R62" i="1"/>
  <c r="N67" i="1"/>
  <c r="N72" i="1" s="1"/>
  <c r="M85" i="1"/>
  <c r="N85" i="1" s="1"/>
  <c r="AF57" i="1"/>
  <c r="AF62" i="1" s="1"/>
  <c r="N57" i="1"/>
  <c r="N62" i="1" s="1"/>
  <c r="AF13" i="1"/>
  <c r="AD23" i="1"/>
  <c r="AD13" i="1"/>
  <c r="AF16" i="1"/>
  <c r="AF23" i="1" s="1"/>
  <c r="AD25" i="1"/>
  <c r="W31" i="1"/>
  <c r="G15" i="19" s="1"/>
  <c r="Z13" i="1"/>
  <c r="X13" i="1"/>
  <c r="X23" i="1"/>
  <c r="Z16" i="1"/>
  <c r="Z23" i="1" s="1"/>
  <c r="X25" i="1"/>
  <c r="R23" i="1"/>
  <c r="Q31" i="1"/>
  <c r="G14" i="19" s="1"/>
  <c r="R13" i="1"/>
  <c r="T13" i="1"/>
  <c r="T16" i="1"/>
  <c r="T23" i="1" s="1"/>
  <c r="R25" i="1"/>
  <c r="K31" i="1"/>
  <c r="N13" i="1"/>
  <c r="L13" i="1"/>
  <c r="L23" i="1"/>
  <c r="N23" i="1"/>
  <c r="F44" i="1"/>
  <c r="F40" i="1"/>
  <c r="G40" i="1" s="1"/>
  <c r="G42" i="1" s="1"/>
  <c r="G17" i="19" l="1"/>
  <c r="K87" i="1"/>
  <c r="G13" i="19"/>
  <c r="M27" i="1"/>
  <c r="M31" i="1" s="1"/>
  <c r="I13" i="19" s="1"/>
  <c r="AE83" i="1"/>
  <c r="AE87" i="1" s="1"/>
  <c r="I22" i="19" s="1"/>
  <c r="M83" i="1"/>
  <c r="M87" i="1" s="1"/>
  <c r="I18" i="19" s="1"/>
  <c r="S25" i="1"/>
  <c r="S27" i="1" s="1"/>
  <c r="S31" i="1" s="1"/>
  <c r="I14" i="19" s="1"/>
  <c r="AE25" i="1"/>
  <c r="AE27" i="1" s="1"/>
  <c r="AE31" i="1" s="1"/>
  <c r="I16" i="19" s="1"/>
  <c r="S83" i="1"/>
  <c r="S87" i="1" s="1"/>
  <c r="I19" i="19" s="1"/>
  <c r="Y25" i="1"/>
  <c r="Y27" i="1" s="1"/>
  <c r="Y31" i="1" s="1"/>
  <c r="I15" i="19" s="1"/>
  <c r="T83" i="1"/>
  <c r="T87" i="1" s="1"/>
  <c r="P72" i="20"/>
  <c r="Q67" i="20"/>
  <c r="Q72" i="20" s="1"/>
  <c r="O67" i="20"/>
  <c r="O72" i="20" s="1"/>
  <c r="R83" i="1"/>
  <c r="R87" i="1" s="1"/>
  <c r="F72" i="1"/>
  <c r="AF83" i="1"/>
  <c r="G87" i="1"/>
  <c r="I17" i="19" s="1"/>
  <c r="X83" i="1"/>
  <c r="X87" i="1" s="1"/>
  <c r="AD83" i="1"/>
  <c r="AD87" i="1" s="1"/>
  <c r="AF85" i="1"/>
  <c r="H72" i="1"/>
  <c r="L83" i="1"/>
  <c r="L87" i="1" s="1"/>
  <c r="Z83" i="1"/>
  <c r="Z87" i="1" s="1"/>
  <c r="N83" i="1"/>
  <c r="N87" i="1" s="1"/>
  <c r="AD27" i="1"/>
  <c r="AD31" i="1" s="1"/>
  <c r="X27" i="1"/>
  <c r="X31" i="1" s="1"/>
  <c r="N27" i="1"/>
  <c r="N31" i="1" s="1"/>
  <c r="R27" i="1"/>
  <c r="R31" i="1" s="1"/>
  <c r="E46" i="1"/>
  <c r="L27" i="1"/>
  <c r="L31" i="1" s="1"/>
  <c r="F42" i="1"/>
  <c r="F46" i="1" s="1"/>
  <c r="H40" i="1"/>
  <c r="H42" i="1" s="1"/>
  <c r="G44" i="1"/>
  <c r="G46" i="1" s="1"/>
  <c r="I12" i="19" s="1"/>
  <c r="G12" i="19" l="1"/>
  <c r="G18" i="19"/>
  <c r="AF25" i="1"/>
  <c r="AF27" i="1" s="1"/>
  <c r="AF31" i="1" s="1"/>
  <c r="Z25" i="1"/>
  <c r="Z27" i="1" s="1"/>
  <c r="Z31" i="1" s="1"/>
  <c r="T25" i="1"/>
  <c r="T27" i="1" s="1"/>
  <c r="T31" i="1" s="1"/>
  <c r="H83" i="1"/>
  <c r="H87" i="1" s="1"/>
  <c r="F83" i="1"/>
  <c r="F87" i="1" s="1"/>
  <c r="AF87" i="1"/>
  <c r="H44" i="1"/>
  <c r="H46" i="1" s="1"/>
  <c r="F60" i="20"/>
  <c r="H60" i="20" s="1"/>
  <c r="H26" i="20" l="1"/>
  <c r="D31" i="19" l="1"/>
  <c r="F59" i="20" l="1"/>
  <c r="H59" i="20" s="1"/>
  <c r="F58" i="20"/>
  <c r="H58" i="20" s="1"/>
  <c r="F57" i="20"/>
  <c r="H57" i="20" s="1"/>
  <c r="F61" i="20"/>
  <c r="H61" i="20" s="1"/>
  <c r="F56" i="20"/>
  <c r="H56" i="20" s="1"/>
  <c r="F50" i="20"/>
  <c r="H50" i="20" s="1"/>
  <c r="F51" i="20"/>
  <c r="H51" i="20" s="1"/>
  <c r="F49" i="20"/>
  <c r="H49" i="20" s="1"/>
  <c r="F48" i="20"/>
  <c r="H48" i="20" s="1"/>
  <c r="F47" i="20"/>
  <c r="H47" i="20" s="1"/>
  <c r="F46" i="20"/>
  <c r="F45" i="20"/>
  <c r="H45" i="20" s="1"/>
  <c r="F40" i="20"/>
  <c r="H40" i="20" s="1"/>
  <c r="F39" i="20"/>
  <c r="F34" i="20"/>
  <c r="H34" i="20" s="1"/>
  <c r="F33" i="20"/>
  <c r="H33" i="20" s="1"/>
  <c r="F32" i="20"/>
  <c r="H32" i="20" s="1"/>
  <c r="H25" i="20"/>
  <c r="H24" i="20"/>
  <c r="H23" i="20"/>
  <c r="H21" i="20"/>
  <c r="H20" i="20"/>
  <c r="F14" i="20"/>
  <c r="H14" i="20" s="1"/>
  <c r="F13" i="20"/>
  <c r="H13" i="20" s="1"/>
  <c r="F12" i="20"/>
  <c r="F11" i="20"/>
  <c r="H11" i="20" s="1"/>
  <c r="G63" i="20"/>
  <c r="G16" i="20"/>
  <c r="F29" i="20" l="1"/>
  <c r="F42" i="20"/>
  <c r="H46" i="20"/>
  <c r="H53" i="20" s="1"/>
  <c r="F53" i="20"/>
  <c r="F16" i="20"/>
  <c r="H22" i="20"/>
  <c r="H12" i="20"/>
  <c r="H16" i="20" s="1"/>
  <c r="F36" i="20"/>
  <c r="H36" i="20"/>
  <c r="H63" i="20"/>
  <c r="H19" i="20"/>
  <c r="F63" i="20"/>
  <c r="H39" i="20"/>
  <c r="H42" i="20" s="1"/>
  <c r="H29" i="20" l="1"/>
  <c r="H31" i="19"/>
  <c r="F21" i="1"/>
  <c r="F19" i="1"/>
  <c r="F18" i="1"/>
  <c r="F17" i="1"/>
  <c r="F16" i="1"/>
  <c r="F11" i="1"/>
  <c r="F10" i="1"/>
  <c r="F9" i="1"/>
  <c r="F8" i="1"/>
  <c r="P8" i="20" l="1"/>
  <c r="G8" i="20"/>
  <c r="Y8" i="20"/>
  <c r="S54" i="1"/>
  <c r="M54" i="1"/>
  <c r="AE5" i="1"/>
  <c r="G5" i="1"/>
  <c r="M5" i="1"/>
  <c r="AE54" i="1"/>
  <c r="G54" i="1"/>
  <c r="Y5" i="1"/>
  <c r="Y54" i="1"/>
  <c r="M38" i="1"/>
  <c r="S5" i="1"/>
  <c r="G38" i="1"/>
  <c r="I5" i="19"/>
  <c r="G23" i="1"/>
  <c r="H21" i="1"/>
  <c r="H19" i="1"/>
  <c r="H18" i="1"/>
  <c r="H17" i="1"/>
  <c r="G13" i="1"/>
  <c r="H11" i="1"/>
  <c r="H10" i="1"/>
  <c r="H9" i="1"/>
  <c r="H8" i="1"/>
  <c r="G27" i="1" l="1"/>
  <c r="F23" i="1"/>
  <c r="H13" i="1"/>
  <c r="F13" i="1"/>
  <c r="H16" i="1"/>
  <c r="H23" i="1" s="1"/>
  <c r="F27" i="1" l="1"/>
  <c r="H27" i="1"/>
  <c r="E63" i="20" l="1"/>
  <c r="E36" i="20"/>
  <c r="E16" i="20"/>
  <c r="H10" i="19" l="1"/>
  <c r="J10" i="19" s="1"/>
  <c r="F29" i="1" l="1"/>
  <c r="G29" i="1" s="1"/>
  <c r="G31" i="1" s="1"/>
  <c r="I11" i="19" s="1"/>
  <c r="H21" i="19" l="1"/>
  <c r="F67" i="20"/>
  <c r="G67" i="20" s="1"/>
  <c r="H29" i="1"/>
  <c r="H31" i="1" s="1"/>
  <c r="F31" i="1"/>
  <c r="J21" i="19" l="1"/>
  <c r="H12" i="19"/>
  <c r="E23" i="1"/>
  <c r="E27" i="1" l="1"/>
  <c r="J12" i="19"/>
  <c r="H15" i="19"/>
  <c r="H19" i="19"/>
  <c r="H20" i="19"/>
  <c r="H22" i="19"/>
  <c r="J22" i="19" s="1"/>
  <c r="H13" i="19"/>
  <c r="J13" i="19" s="1"/>
  <c r="H67" i="20"/>
  <c r="E31" i="1" l="1"/>
  <c r="J15" i="19"/>
  <c r="J20" i="19"/>
  <c r="J19" i="19"/>
  <c r="H17" i="19"/>
  <c r="H9" i="19"/>
  <c r="H18" i="19"/>
  <c r="J18" i="19" s="1"/>
  <c r="H16" i="19"/>
  <c r="H14" i="19"/>
  <c r="G11" i="19" l="1"/>
  <c r="H11" i="19" s="1"/>
  <c r="J11" i="19" s="1"/>
  <c r="J14" i="19"/>
  <c r="J17" i="19"/>
  <c r="J16" i="19"/>
  <c r="F24" i="19"/>
  <c r="E65" i="20" l="1"/>
  <c r="E69" i="20" l="1"/>
  <c r="G8" i="19" s="1"/>
  <c r="G24" i="19" l="1"/>
  <c r="F65" i="20"/>
  <c r="F69" i="20" s="1"/>
  <c r="G65" i="20"/>
  <c r="G69" i="20" s="1"/>
  <c r="I8" i="19" s="1"/>
  <c r="H8" i="19" l="1"/>
  <c r="H24" i="19" s="1"/>
  <c r="H65" i="20"/>
  <c r="H69" i="20" s="1"/>
  <c r="N71" i="20"/>
  <c r="O71" i="20"/>
  <c r="P71" i="20"/>
  <c r="I9" i="19" s="1"/>
  <c r="J9" i="19" s="1"/>
  <c r="Q71" i="20"/>
  <c r="J8" i="19" l="1"/>
  <c r="J24" i="19" s="1"/>
  <c r="I24" i="19"/>
  <c r="F23" i="22"/>
  <c r="C6" i="22" l="1"/>
  <c r="D6" i="22" l="1"/>
  <c r="D20" i="22" l="1"/>
</calcChain>
</file>

<file path=xl/sharedStrings.xml><?xml version="1.0" encoding="utf-8"?>
<sst xmlns="http://schemas.openxmlformats.org/spreadsheetml/2006/main" count="625" uniqueCount="307">
  <si>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</si>
  <si>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</si>
  <si>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</si>
  <si>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</si>
  <si>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</si>
  <si>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</si>
  <si>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</si>
  <si>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</si>
  <si>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</si>
  <si>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</si>
  <si>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</si>
  <si>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Extinguisher Maintenance</t>
  </si>
  <si>
    <t>Window Cleaning</t>
  </si>
  <si>
    <t>Consumables and Light Bulbs</t>
  </si>
  <si>
    <t>Bank Charges</t>
  </si>
  <si>
    <t>Communal Costs</t>
  </si>
  <si>
    <t>Internal Cleaning</t>
  </si>
  <si>
    <t>Day to day Maintenance</t>
  </si>
  <si>
    <t>Maintenance Costs</t>
  </si>
  <si>
    <t>Fire Alarm Maintenance</t>
  </si>
  <si>
    <t>Administration Costs</t>
  </si>
  <si>
    <t>Office Telephone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</si>
  <si>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</si>
  <si>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</si>
  <si>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</si>
  <si>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</si>
  <si>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</si>
  <si>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</si>
  <si>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</si>
  <si>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</si>
  <si>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Health and Safety</t>
  </si>
  <si>
    <t>Uniforms (including Protective Clothing)</t>
  </si>
  <si>
    <t>Telephone Lines for Gates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</si>
  <si>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</si>
  <si>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</si>
  <si>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</si>
  <si>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</si>
  <si>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</si>
  <si>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Water Cooler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</si>
  <si>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</si>
  <si>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</si>
  <si>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</si>
  <si>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</si>
  <si>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</si>
  <si>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</si>
  <si>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</si>
  <si>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</si>
  <si>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</si>
  <si>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</si>
  <si>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</si>
  <si>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</si>
  <si>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</si>
  <si>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</si>
  <si>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</si>
  <si>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</si>
  <si>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Estate Lighting and Repairs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</si>
  <si>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</si>
  <si>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</si>
  <si>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</si>
  <si>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</si>
  <si>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</si>
  <si>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Staff Training Regulatory (Health &amp; Safety)</t>
  </si>
  <si>
    <t>Fire Alarm System Maintenance</t>
  </si>
  <si>
    <t>Property Owners &amp; PL Insurance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</si>
  <si>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</si>
  <si>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</si>
  <si>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</si>
  <si>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</si>
  <si>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</si>
  <si>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LEISURE SUITE</t>
  </si>
  <si>
    <t>Block Management</t>
  </si>
  <si>
    <t xml:space="preserve">Block Management </t>
  </si>
  <si>
    <t>Staff Expenses</t>
  </si>
  <si>
    <t>Lift Maintenance/Service</t>
  </si>
  <si>
    <t>Statutory Insurance inspections</t>
  </si>
  <si>
    <t>Variance</t>
  </si>
  <si>
    <t>Contribution to reserves</t>
  </si>
  <si>
    <t>Contribution to Reserves</t>
  </si>
  <si>
    <t>Staff Salaries and Employment Costs (inc pension contributions)</t>
  </si>
  <si>
    <t xml:space="preserve">Ombudsman Services Scheme </t>
  </si>
  <si>
    <t>Site valuation</t>
  </si>
  <si>
    <t>Actual</t>
  </si>
  <si>
    <t>Pest Control</t>
  </si>
  <si>
    <t>Light duty equipment maintenance</t>
  </si>
  <si>
    <t>Light Equipment misc costs</t>
  </si>
  <si>
    <t>Book-keeping &amp; Admin &amp; Payroll</t>
  </si>
  <si>
    <t>Carpet Cleaning/machinery</t>
  </si>
  <si>
    <t>IT and network costs/monthly software/broadband</t>
  </si>
  <si>
    <t>General Administrative costs/stamps</t>
  </si>
  <si>
    <t>HR/Staffing/Job Adverts/HR Advice/Payroll Software</t>
  </si>
  <si>
    <t>Garden/Grounds Maintenance &amp; extra planting</t>
  </si>
  <si>
    <t>Contractor Cleaning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</si>
  <si>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</si>
  <si>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</si>
  <si>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</si>
  <si>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</si>
  <si>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</si>
  <si>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Carpet cleaning</t>
  </si>
  <si>
    <t>Fire Alarm Maintenance/Smoke Ventilation</t>
  </si>
  <si>
    <t>Full Year</t>
  </si>
  <si>
    <t>&lt;----- Budget -----&gt;</t>
  </si>
  <si>
    <t>Total prior to reserves</t>
  </si>
  <si>
    <t>Total Communal Costs</t>
  </si>
  <si>
    <t>Total Maintenance Costs</t>
  </si>
  <si>
    <t>Communal Management &amp; Administration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</si>
  <si>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</si>
  <si>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</si>
  <si>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</si>
  <si>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</si>
  <si>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</si>
  <si>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</si>
  <si>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Total Cleaning Costs</t>
  </si>
  <si>
    <t>Total Pool Costs</t>
  </si>
  <si>
    <t>Total Leisure Suite Utilities</t>
  </si>
  <si>
    <t>Total Leisure Facilities</t>
  </si>
  <si>
    <t>Total Lift Costs</t>
  </si>
  <si>
    <t>ALEXANDRA APARTMENTS</t>
  </si>
  <si>
    <t>ALEXANDRA BUILDING</t>
  </si>
  <si>
    <t>CLIFFE</t>
  </si>
  <si>
    <t>EDWARD</t>
  </si>
  <si>
    <t>KINGSWOOD</t>
  </si>
  <si>
    <t>MUXLOW</t>
  </si>
  <si>
    <t>SHEAF 2</t>
  </si>
  <si>
    <t>SHEAF 3 APARTMENTS</t>
  </si>
  <si>
    <t>TOTAL EXPENDITURE SUMMARY</t>
  </si>
  <si>
    <t>Andrews hot water system</t>
  </si>
  <si>
    <t>Misc site costs</t>
  </si>
  <si>
    <t>Office equipment</t>
  </si>
  <si>
    <t>Month to Compare Current Year's Expenditure to Budget</t>
  </si>
  <si>
    <t>&lt;------------</t>
  </si>
  <si>
    <t>-------------&gt;</t>
  </si>
  <si>
    <t>Year</t>
  </si>
  <si>
    <t>Changing the number of months that Actual Expenditure is being entered for (e.g. 9 for September), will automatically change the formula and the heading on each page.</t>
  </si>
  <si>
    <t>* 2020 Service Charges (Colmun F) initially taken from Matrix 2020, then updated from 2020 Service Charge Accounts when available.</t>
  </si>
  <si>
    <t>October, 2019</t>
  </si>
  <si>
    <t>Column K</t>
  </si>
  <si>
    <t xml:space="preserve"> </t>
  </si>
  <si>
    <t>NL code</t>
  </si>
  <si>
    <t xml:space="preserve">REPORTING PERIOD </t>
  </si>
  <si>
    <t>PEVERIL</t>
  </si>
  <si>
    <t>SHEAF 1</t>
  </si>
  <si>
    <t xml:space="preserve">VICTORIA </t>
  </si>
  <si>
    <t>SHEAF BUILDING</t>
  </si>
  <si>
    <t>NL Code</t>
  </si>
  <si>
    <t>Lift Maintenance Costs</t>
  </si>
  <si>
    <t>Lift Maintenance/Annual Service</t>
  </si>
  <si>
    <t>Statutory Insurance Inspections</t>
  </si>
  <si>
    <t>Lift Telephone Lines</t>
  </si>
  <si>
    <t>Total Lift Maintenance Costs</t>
  </si>
  <si>
    <t xml:space="preserve">Fobs </t>
  </si>
  <si>
    <t>Electrical and Lighting Repairs &amp; Bulbs</t>
  </si>
  <si>
    <t>Council bin rental charge (new cost in 2020)</t>
  </si>
  <si>
    <t>LEISURE</t>
  </si>
  <si>
    <t>ALEX.  APTS</t>
  </si>
  <si>
    <t>ALEX. BUILDINGS</t>
  </si>
  <si>
    <t xml:space="preserve">SHEAF 2 </t>
  </si>
  <si>
    <t>SHEAF 3 APS</t>
  </si>
  <si>
    <t>SHEAF BLDS</t>
  </si>
  <si>
    <t>VICTORIA</t>
  </si>
  <si>
    <t>TOTAL</t>
  </si>
  <si>
    <t>ESTATES / NL 3100</t>
  </si>
  <si>
    <t>LEISURE SUITE / NL 3101</t>
  </si>
  <si>
    <t>ALEXANDRA APARTMENT/ NL 3102</t>
  </si>
  <si>
    <t>Date:</t>
  </si>
  <si>
    <t>Description:</t>
  </si>
  <si>
    <t>ALEXANDRA BUILDING / NL 3103</t>
  </si>
  <si>
    <t>CLIFFE / NL 3104</t>
  </si>
  <si>
    <t>EDWARD / NL 3105</t>
  </si>
  <si>
    <t>KINGSWOOD / NL 3106</t>
  </si>
  <si>
    <t>MUXLOW  / NL 3107</t>
  </si>
  <si>
    <t>PEVERIL / NL 3108</t>
  </si>
  <si>
    <t>SHEAF 1 / NL 3109</t>
  </si>
  <si>
    <t>SHEAF 2 / NL 3110</t>
  </si>
  <si>
    <t>SHEAF 3 APARTMENTS / NL 3111</t>
  </si>
  <si>
    <t>SHEAF 3 BUILDING RESERVE / NL 3112</t>
  </si>
  <si>
    <t>VICTORIA  / NL 3113</t>
  </si>
  <si>
    <t>ESTATES (incs Insurance surplus/deficit adjustments)</t>
  </si>
  <si>
    <t xml:space="preserve">Opening position: 01 January 2021 as per draft SC accounts </t>
  </si>
  <si>
    <t>Contribution to Reserves 2021</t>
  </si>
  <si>
    <t xml:space="preserve">2021 in year surplus / deficit - year end adjustment </t>
  </si>
  <si>
    <t>Pool cover supply</t>
  </si>
  <si>
    <t>14.01.21</t>
  </si>
  <si>
    <t>25.02.21</t>
  </si>
  <si>
    <t>10.03.21</t>
  </si>
  <si>
    <t>01.04.21</t>
  </si>
  <si>
    <t xml:space="preserve">Pool Cover 50% </t>
  </si>
  <si>
    <t>DB switch room/swimming</t>
  </si>
  <si>
    <t>Pool cover balance</t>
  </si>
  <si>
    <t>05.01.21</t>
  </si>
  <si>
    <t xml:space="preserve">77AG roof survey </t>
  </si>
  <si>
    <t>12.03.21</t>
  </si>
  <si>
    <t>Yorkshire Roofing survey</t>
  </si>
  <si>
    <t>07.03.21</t>
  </si>
  <si>
    <t>Investigate roof leaks 36VC</t>
  </si>
  <si>
    <t>08.04.21</t>
  </si>
  <si>
    <t>Roof repairs/leak 36VC</t>
  </si>
  <si>
    <t>08.02.21</t>
  </si>
  <si>
    <t>19.02.21</t>
  </si>
  <si>
    <t>LED upgrades</t>
  </si>
  <si>
    <t>22OM Balcony edge clean</t>
  </si>
  <si>
    <t>18.02.21</t>
  </si>
  <si>
    <t>Replace Intercom station</t>
  </si>
  <si>
    <t>Andrew's hot water replaced</t>
  </si>
  <si>
    <t>New DB pool plant room</t>
  </si>
  <si>
    <t>TOTAL INCOME SUMMARY</t>
  </si>
  <si>
    <t xml:space="preserve">Transfer Fund Fee Income </t>
  </si>
  <si>
    <t>Share Certificate Income</t>
  </si>
  <si>
    <t>Resales Packs Income</t>
  </si>
  <si>
    <t xml:space="preserve">Transfer Fee income </t>
  </si>
  <si>
    <t xml:space="preserve">Bank Interest received </t>
  </si>
  <si>
    <t xml:space="preserve">Fob Income </t>
  </si>
  <si>
    <t>Total Income</t>
  </si>
  <si>
    <t>TRANSFER FEE FUND</t>
  </si>
  <si>
    <t>21.04.21</t>
  </si>
  <si>
    <t>Insurance excess trans Q1</t>
  </si>
  <si>
    <t>19.03.21</t>
  </si>
  <si>
    <t>LED EM replacement</t>
  </si>
  <si>
    <t>15.02.21</t>
  </si>
  <si>
    <t>Lift Lobby lift gear trays</t>
  </si>
  <si>
    <t xml:space="preserve">Emergency Spend </t>
  </si>
  <si>
    <t xml:space="preserve">Planned Maintenance spend </t>
  </si>
  <si>
    <t>12.04.21</t>
  </si>
  <si>
    <t>26.03.21</t>
  </si>
  <si>
    <t>LED upgrade/replacements</t>
  </si>
  <si>
    <t>10.05.21</t>
  </si>
  <si>
    <t xml:space="preserve">New x2 bikes </t>
  </si>
  <si>
    <t>25.05.21</t>
  </si>
  <si>
    <t>Abutment work - roof repair</t>
  </si>
  <si>
    <t xml:space="preserve">Dry ridge roof work repair </t>
  </si>
  <si>
    <t>25.06.21</t>
  </si>
  <si>
    <t>18.03.21</t>
  </si>
  <si>
    <t>Lightning prot. Remedia works</t>
  </si>
  <si>
    <t>02.07.21</t>
  </si>
  <si>
    <t>Decorating re roof leak</t>
  </si>
  <si>
    <t>07.05.21</t>
  </si>
  <si>
    <t>Redecoration Com. Area/leak</t>
  </si>
  <si>
    <t>ANALYSIS OF THE INDIVIDUAL RESERVE ACCOUNTS FOR 2021 - HALF YEAR BUDGET RESULTS AS AT:</t>
  </si>
  <si>
    <t>Actual reserve spend 2021 as at</t>
  </si>
  <si>
    <t xml:space="preserve">Closing reverve position as at year end </t>
  </si>
  <si>
    <t>Current reserve position (before adjustments) as at</t>
  </si>
  <si>
    <t>Scaffolding roof work - May</t>
  </si>
  <si>
    <t>02.08.21</t>
  </si>
  <si>
    <t>New Ram and top hinges - OM gates</t>
  </si>
  <si>
    <t>09.07.21</t>
  </si>
  <si>
    <t>22.07.21</t>
  </si>
  <si>
    <t>Gutter clearance</t>
  </si>
  <si>
    <t>31.07.21</t>
  </si>
  <si>
    <t xml:space="preserve">MAC - surveyor report </t>
  </si>
  <si>
    <t>16.07.21</t>
  </si>
  <si>
    <t xml:space="preserve">Soffitt redecoration </t>
  </si>
  <si>
    <t>29.07.21</t>
  </si>
  <si>
    <t xml:space="preserve">Outstanding redecoration </t>
  </si>
  <si>
    <t>Soffitts and render redecoration</t>
  </si>
  <si>
    <t>Soffitts and facia redecoration</t>
  </si>
  <si>
    <t>24.08.21</t>
  </si>
  <si>
    <t>Skip for bin store</t>
  </si>
  <si>
    <t>12.08.21</t>
  </si>
  <si>
    <t>Replace baby changing unit</t>
  </si>
  <si>
    <t>supply/install refub chem unit</t>
  </si>
  <si>
    <t>21.08.21</t>
  </si>
  <si>
    <t>17.07.21</t>
  </si>
  <si>
    <t xml:space="preserve">Roof repairs - 16UD </t>
  </si>
  <si>
    <t>28.01.21</t>
  </si>
  <si>
    <t xml:space="preserve">Emergency lighting </t>
  </si>
  <si>
    <t>03.09.21</t>
  </si>
  <si>
    <t>Fix slates, chimney inspection, pull test</t>
  </si>
  <si>
    <t>31.08.21</t>
  </si>
  <si>
    <t>lfbb legal advice re repair obligations</t>
  </si>
  <si>
    <t>Pull test above 63 &amp; 11/12OW</t>
  </si>
  <si>
    <t>Pull test, slate repairds and chimney inspection</t>
  </si>
  <si>
    <t>Pull test &amp; 12Om balcony</t>
  </si>
  <si>
    <t>Pull test on front gable etc</t>
  </si>
  <si>
    <t>Fix missing slates and pull test</t>
  </si>
  <si>
    <t xml:space="preserve">Electrical remedial work </t>
  </si>
  <si>
    <t>6x new sauna elements</t>
  </si>
  <si>
    <t>Terrorism cover inc in above figures</t>
  </si>
  <si>
    <t>September</t>
  </si>
  <si>
    <t>&lt;- Budget -----&gt;</t>
  </si>
  <si>
    <t>Administration chrges - BoL</t>
  </si>
  <si>
    <t>Emergency Light Repair &amp; Testing</t>
  </si>
  <si>
    <t>EICR Testing (next due 2024)</t>
  </si>
  <si>
    <t>Estate Electricity &amp; survey charges</t>
  </si>
  <si>
    <t xml:space="preserve">Cleaning Materials &amp; Consumables </t>
  </si>
  <si>
    <t>Covid 19 additional costs (new 2020, removed in 2022)</t>
  </si>
  <si>
    <t>EICR Testing - (annual requirement)</t>
  </si>
  <si>
    <t>30.09.21</t>
  </si>
  <si>
    <t xml:space="preserve">Correct 11.19 roof repairs </t>
  </si>
  <si>
    <t>Reallocated part 11.19 roof repairs to LS reserves</t>
  </si>
  <si>
    <t>reallocate 11.19 scaffolding costs to S3 building reserves</t>
  </si>
  <si>
    <t>reallocated 11.19 scaffolding costs from S3 apartemnts reserves</t>
  </si>
  <si>
    <t xml:space="preserve">OW wall repointing </t>
  </si>
  <si>
    <t>15.09.21</t>
  </si>
  <si>
    <t>EDS drain investigation and roof cutting required</t>
  </si>
  <si>
    <t>24.09.21</t>
  </si>
  <si>
    <t>23.09.21</t>
  </si>
  <si>
    <t>Roof/Chimney work</t>
  </si>
  <si>
    <t>01.01.2021 to 30.09.2021 (M9)</t>
  </si>
  <si>
    <t xml:space="preserve">Communal Electricity </t>
  </si>
  <si>
    <t>Fire Risk &amp; Door Assessments/Remedial works / Signage</t>
  </si>
  <si>
    <t>Fire Risk &amp; Door Assessments/Remedial work/Signage</t>
  </si>
  <si>
    <t>AS AT 30 SEPTEMBER 2021 - M9</t>
  </si>
  <si>
    <t>Previous CPI figure:</t>
  </si>
  <si>
    <t>September, 2020</t>
  </si>
  <si>
    <t>Inflation Factor, CPI 12 months to August 2021</t>
  </si>
  <si>
    <t>13.10.21</t>
  </si>
  <si>
    <t xml:space="preserve">Bin Stores refurbishment </t>
  </si>
  <si>
    <t>Repair gable end above 45OM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</si>
</sst>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0.0%"/>
    <numFmt numFmtId="167" formatCode="#,##0_ ;[Red]\-#,##0\ "/>
    <numFmt numFmtId="168" formatCode="&quot;£&quot;#,##0.00"/>
    <numFmt numFmtId="169" formatCode="0_ ;[Red]\-0\ "/>
    <numFmt numFmtId="170" formatCode="&quot;£&quot;#,##0"/>
    <numFmt numFmtId="171" formatCode="[$-809]dd\ mmmm\ yyyy;@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511703848384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3" borderId="7" applyNumberFormat="0" applyFont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628">
    <xf numFmtId="0" fontId="0" fillId="0" borderId="0" xfId="0"/>
    <xf numFmtId="0" fontId="34" fillId="0" borderId="0" xfId="0" applyFont="1" applyAlignment="1">
      <alignment vertical="center"/>
    </xf>
    <xf numFmtId="164" fontId="35" fillId="0" borderId="0" xfId="37" applyNumberFormat="1" applyFont="1" applyAlignment="1">
      <alignment vertical="center"/>
    </xf>
    <xf numFmtId="164" fontId="34" fillId="0" borderId="0" xfId="37" applyNumberFormat="1" applyFont="1" applyAlignment="1">
      <alignment vertical="center"/>
    </xf>
    <xf numFmtId="164" fontId="33" fillId="0" borderId="0" xfId="37" applyNumberFormat="1" applyFont="1" applyAlignment="1">
      <alignment vertical="center"/>
    </xf>
    <xf numFmtId="164" fontId="32" fillId="0" borderId="0" xfId="37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0" xfId="57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43" fillId="0" borderId="0" xfId="37" applyFont="1" applyAlignment="1">
      <alignment vertical="center"/>
    </xf>
    <xf numFmtId="0" fontId="34" fillId="0" borderId="0" xfId="0" applyFont="1"/>
    <xf numFmtId="164" fontId="32" fillId="0" borderId="0" xfId="37" applyNumberFormat="1" applyFont="1"/>
    <xf numFmtId="164" fontId="34" fillId="0" borderId="0" xfId="0" applyNumberFormat="1" applyFont="1" applyBorder="1"/>
    <xf numFmtId="0" fontId="42" fillId="0" borderId="0" xfId="37" applyFont="1"/>
    <xf numFmtId="164" fontId="34" fillId="0" borderId="0" xfId="37" applyNumberFormat="1" applyFont="1"/>
    <xf numFmtId="164" fontId="33" fillId="0" borderId="10" xfId="55" applyNumberFormat="1" applyFont="1" applyBorder="1"/>
    <xf numFmtId="0" fontId="43" fillId="0" borderId="0" xfId="55" applyFont="1" applyAlignment="1">
      <alignment vertical="center"/>
    </xf>
    <xf numFmtId="0" fontId="32" fillId="0" borderId="0" xfId="55" applyFont="1" applyAlignment="1">
      <alignment vertical="center"/>
    </xf>
    <xf numFmtId="0" fontId="42" fillId="0" borderId="0" xfId="55" applyFont="1" applyAlignment="1">
      <alignment vertical="center"/>
    </xf>
    <xf numFmtId="164" fontId="46" fillId="0" borderId="0" xfId="55" applyNumberFormat="1" applyFont="1" applyAlignment="1">
      <alignment vertical="center"/>
    </xf>
    <xf numFmtId="164" fontId="50" fillId="0" borderId="0" xfId="55" applyNumberFormat="1" applyFont="1" applyAlignment="1">
      <alignment vertical="center"/>
    </xf>
    <xf numFmtId="167" fontId="48" fillId="0" borderId="0" xfId="57" applyNumberFormat="1" applyFont="1" applyAlignment="1">
      <alignment vertical="center"/>
    </xf>
    <xf numFmtId="167" fontId="50" fillId="0" borderId="0" xfId="57" applyNumberFormat="1" applyFont="1" applyAlignment="1">
      <alignment vertical="center"/>
    </xf>
    <xf numFmtId="167" fontId="49" fillId="0" borderId="0" xfId="0" applyNumberFormat="1" applyFont="1" applyAlignment="1">
      <alignment vertical="center"/>
    </xf>
    <xf numFmtId="167" fontId="50" fillId="0" borderId="0" xfId="0" applyNumberFormat="1" applyFont="1" applyAlignment="1">
      <alignment vertical="center"/>
    </xf>
    <xf numFmtId="167" fontId="49" fillId="0" borderId="0" xfId="57" applyNumberFormat="1" applyFont="1" applyAlignment="1">
      <alignment vertical="center"/>
    </xf>
    <xf numFmtId="167" fontId="47" fillId="0" borderId="10" xfId="57" applyNumberFormat="1" applyFont="1" applyBorder="1" applyAlignment="1">
      <alignment vertical="center"/>
    </xf>
    <xf numFmtId="167" fontId="46" fillId="0" borderId="10" xfId="57" applyNumberFormat="1" applyFont="1" applyBorder="1" applyAlignment="1">
      <alignment vertical="center"/>
    </xf>
    <xf numFmtId="164" fontId="35" fillId="0" borderId="0" xfId="55" applyNumberFormat="1" applyFont="1" applyAlignment="1">
      <alignment vertical="center"/>
    </xf>
    <xf numFmtId="167" fontId="34" fillId="0" borderId="0" xfId="0" applyNumberFormat="1" applyFont="1" applyAlignment="1">
      <alignment vertical="center"/>
    </xf>
    <xf numFmtId="164" fontId="34" fillId="0" borderId="0" xfId="55" applyNumberFormat="1" applyFont="1" applyAlignment="1">
      <alignment vertical="center"/>
    </xf>
    <xf numFmtId="167" fontId="41" fillId="0" borderId="10" xfId="57" applyNumberFormat="1" applyFont="1" applyBorder="1" applyAlignment="1">
      <alignment vertical="center"/>
    </xf>
    <xf numFmtId="167" fontId="35" fillId="0" borderId="10" xfId="57" applyNumberFormat="1" applyFont="1" applyBorder="1" applyAlignment="1">
      <alignment vertical="center"/>
    </xf>
    <xf numFmtId="164" fontId="35" fillId="0" borderId="10" xfId="0" applyNumberFormat="1" applyFont="1" applyBorder="1"/>
    <xf numFmtId="167" fontId="38" fillId="0" borderId="0" xfId="57" applyNumberFormat="1" applyFont="1" applyBorder="1" applyAlignment="1">
      <alignment vertical="center"/>
    </xf>
    <xf numFmtId="167" fontId="35" fillId="0" borderId="0" xfId="57" applyNumberFormat="1" applyFont="1" applyBorder="1" applyAlignment="1">
      <alignment vertical="center"/>
    </xf>
    <xf numFmtId="167" fontId="33" fillId="0" borderId="10" xfId="57" applyNumberFormat="1" applyFont="1" applyBorder="1" applyAlignment="1">
      <alignment vertical="center"/>
    </xf>
    <xf numFmtId="167" fontId="34" fillId="0" borderId="0" xfId="57" applyNumberFormat="1" applyFont="1" applyBorder="1"/>
    <xf numFmtId="167" fontId="34" fillId="0" borderId="10" xfId="0" applyNumberFormat="1" applyFont="1" applyBorder="1"/>
    <xf numFmtId="167" fontId="39" fillId="0" borderId="0" xfId="0" applyNumberFormat="1" applyFont="1" applyBorder="1"/>
    <xf numFmtId="167" fontId="34" fillId="0" borderId="0" xfId="0" applyNumberFormat="1" applyFont="1" applyBorder="1"/>
    <xf numFmtId="167" fontId="33" fillId="0" borderId="10" xfId="55" applyNumberFormat="1" applyFont="1" applyBorder="1"/>
    <xf numFmtId="167" fontId="35" fillId="0" borderId="10" xfId="57" applyNumberFormat="1" applyFont="1" applyBorder="1"/>
    <xf numFmtId="167" fontId="35" fillId="0" borderId="10" xfId="0" applyNumberFormat="1" applyFont="1" applyBorder="1"/>
    <xf numFmtId="167" fontId="38" fillId="0" borderId="10" xfId="0" applyNumberFormat="1" applyFont="1" applyBorder="1"/>
    <xf numFmtId="167" fontId="35" fillId="0" borderId="0" xfId="0" applyNumberFormat="1" applyFont="1" applyBorder="1"/>
    <xf numFmtId="167" fontId="37" fillId="0" borderId="0" xfId="0" applyNumberFormat="1" applyFont="1" applyFill="1" applyBorder="1"/>
    <xf numFmtId="167" fontId="51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167" fontId="37" fillId="0" borderId="10" xfId="55" applyNumberFormat="1" applyFont="1" applyFill="1" applyBorder="1"/>
    <xf numFmtId="164" fontId="34" fillId="0" borderId="0" xfId="37" applyNumberFormat="1" applyFont="1" applyBorder="1" applyAlignment="1">
      <alignment vertical="center"/>
    </xf>
    <xf numFmtId="164" fontId="45" fillId="0" borderId="0" xfId="37" applyNumberFormat="1" applyFont="1" applyBorder="1" applyAlignment="1">
      <alignment vertical="center"/>
    </xf>
    <xf numFmtId="167" fontId="35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Border="1" applyAlignment="1">
      <alignment vertical="center"/>
    </xf>
    <xf numFmtId="0" fontId="34" fillId="0" borderId="0" xfId="0" applyFont="1" applyFill="1" applyAlignment="1">
      <alignment vertical="center"/>
    </xf>
    <xf numFmtId="167" fontId="34" fillId="0" borderId="10" xfId="0" applyNumberFormat="1" applyFont="1" applyBorder="1" applyAlignment="1">
      <alignment vertical="center"/>
    </xf>
    <xf numFmtId="167" fontId="35" fillId="0" borderId="0" xfId="0" applyNumberFormat="1" applyFont="1" applyBorder="1" applyAlignment="1">
      <alignment vertical="center"/>
    </xf>
    <xf numFmtId="0" fontId="38" fillId="0" borderId="0" xfId="55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4" fontId="38" fillId="0" borderId="0" xfId="37" applyNumberFormat="1" applyFont="1" applyAlignment="1">
      <alignment vertical="center"/>
    </xf>
    <xf numFmtId="164" fontId="37" fillId="0" borderId="0" xfId="37" applyNumberFormat="1" applyFont="1" applyAlignment="1">
      <alignment vertical="center"/>
    </xf>
    <xf numFmtId="0" fontId="37" fillId="0" borderId="0" xfId="0" applyFont="1" applyAlignment="1">
      <alignment vertical="center"/>
    </xf>
    <xf numFmtId="164" fontId="37" fillId="0" borderId="0" xfId="55" applyNumberFormat="1" applyFont="1" applyAlignment="1">
      <alignment vertical="center"/>
    </xf>
    <xf numFmtId="0" fontId="37" fillId="0" borderId="0" xfId="37" applyFont="1" applyAlignment="1">
      <alignment vertical="center"/>
    </xf>
    <xf numFmtId="0" fontId="38" fillId="0" borderId="0" xfId="37" applyFont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64" fontId="34" fillId="0" borderId="0" xfId="55" applyNumberFormat="1" applyFont="1"/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167" fontId="38" fillId="0" borderId="0" xfId="57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" fontId="37" fillId="0" borderId="0" xfId="0" applyNumberFormat="1" applyFont="1" applyFill="1" applyAlignment="1">
      <alignment vertical="center"/>
    </xf>
    <xf numFmtId="0" fontId="37" fillId="0" borderId="0" xfId="0" applyFont="1" applyFill="1"/>
    <xf numFmtId="0" fontId="38" fillId="0" borderId="0" xfId="0" applyFont="1" applyFill="1" applyBorder="1" applyAlignment="1">
      <alignment vertical="center"/>
    </xf>
    <xf numFmtId="0" fontId="32" fillId="0" borderId="0" xfId="55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65" fontId="34" fillId="0" borderId="0" xfId="57" applyNumberFormat="1" applyFont="1" applyFill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>
      <alignment vertical="center"/>
    </xf>
    <xf numFmtId="167" fontId="38" fillId="0" borderId="10" xfId="57" applyNumberFormat="1" applyFont="1" applyFill="1" applyBorder="1" applyAlignment="1">
      <alignment vertical="center"/>
    </xf>
    <xf numFmtId="164" fontId="38" fillId="0" borderId="10" xfId="55" applyNumberFormat="1" applyFont="1" applyFill="1" applyBorder="1"/>
    <xf numFmtId="167" fontId="38" fillId="0" borderId="10" xfId="0" applyNumberFormat="1" applyFont="1" applyFill="1" applyBorder="1"/>
    <xf numFmtId="167" fontId="38" fillId="0" borderId="10" xfId="55" applyNumberFormat="1" applyFont="1" applyFill="1" applyBorder="1"/>
    <xf numFmtId="167" fontId="47" fillId="0" borderId="10" xfId="57" applyNumberFormat="1" applyFont="1" applyFill="1" applyBorder="1" applyAlignment="1">
      <alignment vertical="center"/>
    </xf>
    <xf numFmtId="164" fontId="38" fillId="0" borderId="10" xfId="0" applyNumberFormat="1" applyFont="1" applyFill="1" applyBorder="1"/>
    <xf numFmtId="167" fontId="37" fillId="0" borderId="10" xfId="0" applyNumberFormat="1" applyFont="1" applyFill="1" applyBorder="1"/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164" fontId="33" fillId="0" borderId="0" xfId="55" applyNumberFormat="1" applyFont="1" applyAlignment="1">
      <alignment vertical="center"/>
    </xf>
    <xf numFmtId="0" fontId="62" fillId="0" borderId="17" xfId="0" applyFont="1" applyBorder="1" applyAlignment="1">
      <alignment vertical="center"/>
    </xf>
    <xf numFmtId="0" fontId="34" fillId="0" borderId="0" xfId="0" applyFont="1" applyBorder="1"/>
    <xf numFmtId="167" fontId="32" fillId="0" borderId="10" xfId="55" applyNumberFormat="1" applyFont="1" applyBorder="1"/>
    <xf numFmtId="164" fontId="38" fillId="0" borderId="0" xfId="55" applyNumberFormat="1" applyFont="1" applyFill="1" applyBorder="1"/>
    <xf numFmtId="167" fontId="38" fillId="0" borderId="0" xfId="0" applyNumberFormat="1" applyFont="1" applyFill="1" applyBorder="1"/>
    <xf numFmtId="167" fontId="38" fillId="0" borderId="0" xfId="55" applyNumberFormat="1" applyFont="1" applyFill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28" borderId="0" xfId="0" quotePrefix="1" applyFont="1" applyFill="1" applyAlignment="1">
      <alignment horizontal="center" vertical="center"/>
    </xf>
    <xf numFmtId="0" fontId="35" fillId="28" borderId="0" xfId="59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37" fillId="0" borderId="24" xfId="37" applyFont="1" applyFill="1" applyBorder="1" applyAlignment="1">
      <alignment vertical="center"/>
    </xf>
    <xf numFmtId="0" fontId="37" fillId="0" borderId="25" xfId="37" applyFont="1" applyFill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8" fillId="0" borderId="0" xfId="37" applyFont="1" applyFill="1" applyBorder="1" applyAlignment="1">
      <alignment vertical="center"/>
    </xf>
    <xf numFmtId="0" fontId="38" fillId="0" borderId="27" xfId="37" applyFont="1" applyFill="1" applyBorder="1" applyAlignment="1">
      <alignment vertical="center"/>
    </xf>
    <xf numFmtId="0" fontId="35" fillId="0" borderId="2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0" fillId="28" borderId="0" xfId="0" quotePrefix="1" applyFill="1" applyBorder="1"/>
    <xf numFmtId="0" fontId="35" fillId="28" borderId="27" xfId="0" quotePrefix="1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vertical="center" wrapText="1"/>
    </xf>
    <xf numFmtId="164" fontId="38" fillId="0" borderId="0" xfId="37" applyNumberFormat="1" applyFont="1" applyFill="1" applyBorder="1" applyAlignment="1">
      <alignment vertical="center"/>
    </xf>
    <xf numFmtId="164" fontId="35" fillId="0" borderId="0" xfId="37" applyNumberFormat="1" applyFont="1" applyBorder="1" applyAlignment="1">
      <alignment vertical="center"/>
    </xf>
    <xf numFmtId="164" fontId="38" fillId="0" borderId="27" xfId="37" applyNumberFormat="1" applyFont="1" applyFill="1" applyBorder="1" applyAlignment="1">
      <alignment vertical="center"/>
    </xf>
    <xf numFmtId="164" fontId="37" fillId="0" borderId="0" xfId="55" applyNumberFormat="1" applyFont="1" applyFill="1" applyBorder="1" applyAlignment="1">
      <alignment vertical="center"/>
    </xf>
    <xf numFmtId="167" fontId="34" fillId="0" borderId="0" xfId="57" applyNumberFormat="1" applyFont="1" applyBorder="1" applyAlignment="1">
      <alignment vertical="center"/>
    </xf>
    <xf numFmtId="167" fontId="34" fillId="26" borderId="0" xfId="57" applyNumberFormat="1" applyFont="1" applyFill="1" applyBorder="1" applyAlignment="1">
      <alignment vertical="center"/>
    </xf>
    <xf numFmtId="167" fontId="34" fillId="0" borderId="27" xfId="57" applyNumberFormat="1" applyFont="1" applyBorder="1" applyAlignment="1">
      <alignment vertical="center"/>
    </xf>
    <xf numFmtId="164" fontId="37" fillId="0" borderId="0" xfId="55" applyNumberFormat="1" applyFont="1" applyBorder="1" applyAlignment="1">
      <alignment vertical="center"/>
    </xf>
    <xf numFmtId="164" fontId="37" fillId="0" borderId="0" xfId="37" applyNumberFormat="1" applyFont="1" applyFill="1" applyBorder="1" applyAlignment="1">
      <alignment vertical="center"/>
    </xf>
    <xf numFmtId="167" fontId="35" fillId="0" borderId="30" xfId="57" applyNumberFormat="1" applyFont="1" applyBorder="1" applyAlignment="1">
      <alignment vertical="center"/>
    </xf>
    <xf numFmtId="164" fontId="38" fillId="0" borderId="0" xfId="55" applyNumberFormat="1" applyFont="1" applyFill="1" applyBorder="1" applyAlignment="1">
      <alignment vertical="center"/>
    </xf>
    <xf numFmtId="167" fontId="35" fillId="0" borderId="27" xfId="57" applyNumberFormat="1" applyFont="1" applyBorder="1" applyAlignment="1">
      <alignment vertical="center"/>
    </xf>
    <xf numFmtId="164" fontId="33" fillId="0" borderId="0" xfId="37" applyNumberFormat="1" applyFont="1" applyBorder="1" applyAlignment="1">
      <alignment vertical="center"/>
    </xf>
    <xf numFmtId="164" fontId="32" fillId="0" borderId="0" xfId="37" applyNumberFormat="1" applyFont="1" applyBorder="1" applyAlignment="1">
      <alignment vertical="center"/>
    </xf>
    <xf numFmtId="167" fontId="50" fillId="24" borderId="0" xfId="57" applyNumberFormat="1" applyFont="1" applyFill="1" applyBorder="1" applyAlignment="1">
      <alignment vertical="center"/>
    </xf>
    <xf numFmtId="167" fontId="33" fillId="0" borderId="30" xfId="57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5" fillId="28" borderId="0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34" fillId="0" borderId="26" xfId="0" applyFont="1" applyBorder="1"/>
    <xf numFmtId="164" fontId="35" fillId="0" borderId="0" xfId="37" applyNumberFormat="1" applyFont="1" applyBorder="1"/>
    <xf numFmtId="0" fontId="37" fillId="0" borderId="0" xfId="0" applyFont="1" applyFill="1" applyBorder="1"/>
    <xf numFmtId="0" fontId="37" fillId="0" borderId="27" xfId="0" applyFont="1" applyFill="1" applyBorder="1"/>
    <xf numFmtId="164" fontId="34" fillId="0" borderId="0" xfId="37" applyNumberFormat="1" applyFont="1" applyBorder="1"/>
    <xf numFmtId="167" fontId="34" fillId="26" borderId="0" xfId="0" applyNumberFormat="1" applyFont="1" applyFill="1" applyBorder="1"/>
    <xf numFmtId="167" fontId="34" fillId="0" borderId="27" xfId="0" applyNumberFormat="1" applyFont="1" applyBorder="1"/>
    <xf numFmtId="167" fontId="35" fillId="0" borderId="30" xfId="0" applyNumberFormat="1" applyFont="1" applyBorder="1"/>
    <xf numFmtId="164" fontId="35" fillId="0" borderId="0" xfId="55" applyNumberFormat="1" applyFont="1" applyBorder="1" applyAlignment="1">
      <alignment vertical="center"/>
    </xf>
    <xf numFmtId="164" fontId="32" fillId="0" borderId="0" xfId="37" applyNumberFormat="1" applyFont="1" applyBorder="1"/>
    <xf numFmtId="167" fontId="33" fillId="0" borderId="30" xfId="55" applyNumberFormat="1" applyFont="1" applyBorder="1"/>
    <xf numFmtId="0" fontId="35" fillId="0" borderId="2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4" fillId="0" borderId="27" xfId="0" applyFont="1" applyBorder="1" applyAlignment="1">
      <alignment vertical="center"/>
    </xf>
    <xf numFmtId="0" fontId="35" fillId="28" borderId="0" xfId="0" quotePrefix="1" applyFont="1" applyFill="1" applyBorder="1" applyAlignment="1">
      <alignment horizontal="center" vertical="center"/>
    </xf>
    <xf numFmtId="0" fontId="34" fillId="0" borderId="31" xfId="0" applyFont="1" applyBorder="1" applyAlignment="1">
      <alignment vertical="center"/>
    </xf>
    <xf numFmtId="0" fontId="37" fillId="0" borderId="24" xfId="0" applyFont="1" applyFill="1" applyBorder="1"/>
    <xf numFmtId="0" fontId="37" fillId="0" borderId="25" xfId="0" applyFont="1" applyFill="1" applyBorder="1"/>
    <xf numFmtId="0" fontId="38" fillId="0" borderId="0" xfId="55" applyFont="1" applyFill="1" applyBorder="1" applyAlignment="1">
      <alignment vertical="center"/>
    </xf>
    <xf numFmtId="0" fontId="38" fillId="0" borderId="27" xfId="55" applyFont="1" applyFill="1" applyBorder="1" applyAlignment="1">
      <alignment vertical="center"/>
    </xf>
    <xf numFmtId="0" fontId="42" fillId="0" borderId="0" xfId="55" applyFont="1" applyBorder="1" applyAlignment="1">
      <alignment vertical="center"/>
    </xf>
    <xf numFmtId="164" fontId="38" fillId="0" borderId="27" xfId="55" applyNumberFormat="1" applyFont="1" applyFill="1" applyBorder="1" applyAlignment="1">
      <alignment vertical="center"/>
    </xf>
    <xf numFmtId="0" fontId="60" fillId="0" borderId="23" xfId="55" applyFont="1" applyBorder="1" applyAlignment="1">
      <alignment vertical="center"/>
    </xf>
    <xf numFmtId="167" fontId="33" fillId="0" borderId="0" xfId="55" applyNumberFormat="1" applyFont="1" applyBorder="1"/>
    <xf numFmtId="167" fontId="35" fillId="0" borderId="27" xfId="0" applyNumberFormat="1" applyFont="1" applyBorder="1"/>
    <xf numFmtId="167" fontId="33" fillId="0" borderId="0" xfId="57" applyNumberFormat="1" applyFont="1" applyBorder="1" applyAlignment="1">
      <alignment vertical="center"/>
    </xf>
    <xf numFmtId="0" fontId="70" fillId="0" borderId="0" xfId="0" applyFont="1" applyAlignment="1">
      <alignment vertical="center"/>
    </xf>
    <xf numFmtId="1" fontId="60" fillId="0" borderId="32" xfId="37" applyNumberFormat="1" applyFont="1" applyBorder="1" applyAlignment="1">
      <alignment horizontal="center" vertical="center"/>
    </xf>
    <xf numFmtId="1" fontId="35" fillId="0" borderId="26" xfId="0" applyNumberFormat="1" applyFont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26" xfId="55" applyNumberFormat="1" applyFont="1" applyBorder="1" applyAlignment="1">
      <alignment horizontal="center" vertical="center"/>
    </xf>
    <xf numFmtId="1" fontId="33" fillId="0" borderId="26" xfId="55" applyNumberFormat="1" applyFont="1" applyBorder="1" applyAlignment="1">
      <alignment horizontal="center" vertical="center"/>
    </xf>
    <xf numFmtId="1" fontId="34" fillId="0" borderId="26" xfId="37" applyNumberFormat="1" applyFont="1" applyBorder="1" applyAlignment="1">
      <alignment horizontal="center" vertical="center"/>
    </xf>
    <xf numFmtId="1" fontId="33" fillId="0" borderId="26" xfId="37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/>
    </xf>
    <xf numFmtId="1" fontId="35" fillId="0" borderId="26" xfId="37" applyNumberFormat="1" applyFont="1" applyBorder="1" applyAlignment="1">
      <alignment horizontal="center" vertical="center"/>
    </xf>
    <xf numFmtId="1" fontId="44" fillId="0" borderId="0" xfId="37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/>
    </xf>
    <xf numFmtId="1" fontId="60" fillId="0" borderId="0" xfId="37" applyNumberFormat="1" applyFont="1" applyAlignment="1">
      <alignment horizontal="center"/>
    </xf>
    <xf numFmtId="1" fontId="33" fillId="0" borderId="0" xfId="37" applyNumberFormat="1" applyFont="1" applyAlignment="1">
      <alignment horizontal="center"/>
    </xf>
    <xf numFmtId="1" fontId="35" fillId="0" borderId="0" xfId="0" applyNumberFormat="1" applyFont="1" applyAlignment="1">
      <alignment horizontal="center" vertical="center"/>
    </xf>
    <xf numFmtId="0" fontId="56" fillId="0" borderId="24" xfId="37" applyFont="1" applyFill="1" applyBorder="1" applyAlignment="1">
      <alignment horizontal="right" vertical="center"/>
    </xf>
    <xf numFmtId="0" fontId="56" fillId="0" borderId="25" xfId="37" applyFont="1" applyFill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38" fillId="0" borderId="0" xfId="37" applyFont="1" applyFill="1" applyBorder="1" applyAlignment="1">
      <alignment horizontal="right" vertical="center"/>
    </xf>
    <xf numFmtId="0" fontId="38" fillId="0" borderId="27" xfId="37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27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/>
    </xf>
    <xf numFmtId="0" fontId="0" fillId="28" borderId="0" xfId="0" quotePrefix="1" applyFill="1" applyBorder="1" applyAlignment="1">
      <alignment horizontal="right"/>
    </xf>
    <xf numFmtId="0" fontId="35" fillId="28" borderId="27" xfId="0" quotePrefix="1" applyFont="1" applyFill="1" applyBorder="1" applyAlignment="1">
      <alignment horizontal="right" vertical="center"/>
    </xf>
    <xf numFmtId="0" fontId="38" fillId="0" borderId="27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/>
    </xf>
    <xf numFmtId="0" fontId="37" fillId="0" borderId="27" xfId="0" applyFont="1" applyFill="1" applyBorder="1" applyAlignment="1">
      <alignment horizontal="right"/>
    </xf>
    <xf numFmtId="167" fontId="34" fillId="0" borderId="0" xfId="57" applyNumberFormat="1" applyFont="1" applyBorder="1" applyAlignment="1">
      <alignment horizontal="right" vertical="center"/>
    </xf>
    <xf numFmtId="167" fontId="34" fillId="26" borderId="0" xfId="57" applyNumberFormat="1" applyFont="1" applyFill="1" applyBorder="1" applyAlignment="1">
      <alignment horizontal="right" vertical="center"/>
    </xf>
    <xf numFmtId="167" fontId="34" fillId="0" borderId="27" xfId="57" applyNumberFormat="1" applyFont="1" applyBorder="1" applyAlignment="1">
      <alignment horizontal="right" vertical="center"/>
    </xf>
    <xf numFmtId="164" fontId="37" fillId="0" borderId="0" xfId="55" applyNumberFormat="1" applyFont="1" applyFill="1" applyBorder="1" applyAlignment="1">
      <alignment horizontal="right" vertical="center"/>
    </xf>
    <xf numFmtId="167" fontId="34" fillId="26" borderId="0" xfId="0" applyNumberFormat="1" applyFont="1" applyFill="1" applyBorder="1" applyAlignment="1">
      <alignment horizontal="right"/>
    </xf>
    <xf numFmtId="167" fontId="34" fillId="0" borderId="0" xfId="0" applyNumberFormat="1" applyFont="1" applyBorder="1" applyAlignment="1">
      <alignment horizontal="right"/>
    </xf>
    <xf numFmtId="167" fontId="34" fillId="0" borderId="27" xfId="0" applyNumberFormat="1" applyFont="1" applyBorder="1" applyAlignment="1">
      <alignment horizontal="right"/>
    </xf>
    <xf numFmtId="167" fontId="35" fillId="0" borderId="0" xfId="0" applyNumberFormat="1" applyFont="1" applyBorder="1" applyAlignment="1">
      <alignment horizontal="right"/>
    </xf>
    <xf numFmtId="164" fontId="37" fillId="0" borderId="0" xfId="37" applyNumberFormat="1" applyFont="1" applyFill="1" applyBorder="1" applyAlignment="1">
      <alignment horizontal="right" vertical="center"/>
    </xf>
    <xf numFmtId="167" fontId="50" fillId="24" borderId="0" xfId="57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60" fillId="0" borderId="23" xfId="37" applyNumberFormat="1" applyFont="1" applyBorder="1" applyAlignment="1">
      <alignment horizontal="left" vertical="center"/>
    </xf>
    <xf numFmtId="0" fontId="35" fillId="0" borderId="26" xfId="55" applyFont="1" applyFill="1" applyBorder="1" applyAlignment="1">
      <alignment horizontal="center" vertical="center" wrapText="1"/>
    </xf>
    <xf numFmtId="0" fontId="35" fillId="0" borderId="26" xfId="37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164" fontId="35" fillId="0" borderId="26" xfId="37" applyNumberFormat="1" applyFont="1" applyBorder="1" applyAlignment="1">
      <alignment horizontal="center" vertical="center"/>
    </xf>
    <xf numFmtId="164" fontId="34" fillId="0" borderId="26" xfId="37" applyNumberFormat="1" applyFont="1" applyBorder="1" applyAlignment="1">
      <alignment horizontal="center" vertical="center"/>
    </xf>
    <xf numFmtId="167" fontId="35" fillId="0" borderId="26" xfId="57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57" fillId="0" borderId="23" xfId="37" applyFont="1" applyBorder="1" applyAlignment="1">
      <alignment horizontal="left" vertical="center"/>
    </xf>
    <xf numFmtId="0" fontId="35" fillId="0" borderId="26" xfId="0" applyFont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1" fontId="35" fillId="29" borderId="26" xfId="55" applyNumberFormat="1" applyFont="1" applyFill="1" applyBorder="1" applyAlignment="1">
      <alignment horizontal="center" vertical="center"/>
    </xf>
    <xf numFmtId="164" fontId="37" fillId="29" borderId="0" xfId="55" applyNumberFormat="1" applyFont="1" applyFill="1" applyBorder="1" applyAlignment="1">
      <alignment vertical="center"/>
    </xf>
    <xf numFmtId="167" fontId="34" fillId="29" borderId="0" xfId="57" applyNumberFormat="1" applyFont="1" applyFill="1" applyBorder="1" applyAlignment="1">
      <alignment vertical="center"/>
    </xf>
    <xf numFmtId="167" fontId="34" fillId="29" borderId="27" xfId="57" applyNumberFormat="1" applyFont="1" applyFill="1" applyBorder="1" applyAlignment="1">
      <alignment vertical="center"/>
    </xf>
    <xf numFmtId="164" fontId="37" fillId="29" borderId="0" xfId="55" applyNumberFormat="1" applyFont="1" applyFill="1" applyBorder="1" applyAlignment="1">
      <alignment horizontal="right" vertical="center"/>
    </xf>
    <xf numFmtId="167" fontId="34" fillId="29" borderId="0" xfId="57" applyNumberFormat="1" applyFont="1" applyFill="1" applyBorder="1" applyAlignment="1">
      <alignment horizontal="right" vertical="center"/>
    </xf>
    <xf numFmtId="167" fontId="34" fillId="29" borderId="27" xfId="57" applyNumberFormat="1" applyFont="1" applyFill="1" applyBorder="1" applyAlignment="1">
      <alignment horizontal="right" vertical="center"/>
    </xf>
    <xf numFmtId="0" fontId="35" fillId="29" borderId="26" xfId="0" applyFont="1" applyFill="1" applyBorder="1" applyAlignment="1">
      <alignment horizontal="center" vertical="center"/>
    </xf>
    <xf numFmtId="164" fontId="37" fillId="24" borderId="0" xfId="55" applyNumberFormat="1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7" fillId="0" borderId="24" xfId="55" applyFont="1" applyFill="1" applyBorder="1" applyAlignment="1">
      <alignment vertical="center"/>
    </xf>
    <xf numFmtId="0" fontId="37" fillId="0" borderId="25" xfId="55" applyFont="1" applyFill="1" applyBorder="1" applyAlignment="1">
      <alignment vertical="center"/>
    </xf>
    <xf numFmtId="0" fontId="34" fillId="0" borderId="27" xfId="0" applyFont="1" applyBorder="1"/>
    <xf numFmtId="164" fontId="34" fillId="0" borderId="27" xfId="0" applyNumberFormat="1" applyFont="1" applyBorder="1"/>
    <xf numFmtId="0" fontId="35" fillId="0" borderId="26" xfId="0" applyFont="1" applyBorder="1"/>
    <xf numFmtId="1" fontId="57" fillId="0" borderId="36" xfId="37" applyNumberFormat="1" applyFont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38" fillId="0" borderId="0" xfId="0" applyFont="1" applyFill="1" applyBorder="1"/>
    <xf numFmtId="0" fontId="30" fillId="0" borderId="0" xfId="0" applyFont="1" applyBorder="1" applyAlignment="1">
      <alignment horizontal="center"/>
    </xf>
    <xf numFmtId="167" fontId="38" fillId="0" borderId="0" xfId="55" applyNumberFormat="1" applyFont="1" applyFill="1" applyBorder="1" applyAlignment="1">
      <alignment horizontal="right"/>
    </xf>
    <xf numFmtId="167" fontId="33" fillId="0" borderId="0" xfId="55" applyNumberFormat="1" applyFont="1" applyBorder="1" applyAlignment="1">
      <alignment horizontal="right"/>
    </xf>
    <xf numFmtId="164" fontId="33" fillId="0" borderId="0" xfId="55" applyNumberFormat="1" applyFont="1" applyBorder="1"/>
    <xf numFmtId="1" fontId="60" fillId="0" borderId="36" xfId="37" applyNumberFormat="1" applyFont="1" applyBorder="1" applyAlignment="1">
      <alignment horizontal="center" vertical="center"/>
    </xf>
    <xf numFmtId="0" fontId="0" fillId="25" borderId="26" xfId="0" applyFill="1" applyBorder="1"/>
    <xf numFmtId="0" fontId="0" fillId="25" borderId="0" xfId="0" applyFill="1" applyBorder="1"/>
    <xf numFmtId="1" fontId="35" fillId="24" borderId="26" xfId="55" applyNumberFormat="1" applyFont="1" applyFill="1" applyBorder="1" applyAlignment="1">
      <alignment horizontal="center" vertical="center"/>
    </xf>
    <xf numFmtId="164" fontId="37" fillId="24" borderId="0" xfId="55" applyNumberFormat="1" applyFont="1" applyFill="1" applyBorder="1" applyAlignment="1">
      <alignment horizontal="right" vertical="center"/>
    </xf>
    <xf numFmtId="167" fontId="34" fillId="24" borderId="0" xfId="57" applyNumberFormat="1" applyFont="1" applyFill="1" applyBorder="1" applyAlignment="1">
      <alignment horizontal="right" vertical="center"/>
    </xf>
    <xf numFmtId="164" fontId="34" fillId="24" borderId="0" xfId="37" applyNumberFormat="1" applyFont="1" applyFill="1" applyBorder="1"/>
    <xf numFmtId="164" fontId="37" fillId="24" borderId="0" xfId="55" applyNumberFormat="1" applyFont="1" applyFill="1" applyBorder="1" applyAlignment="1">
      <alignment vertical="center"/>
    </xf>
    <xf numFmtId="167" fontId="34" fillId="24" borderId="0" xfId="57" applyNumberFormat="1" applyFont="1" applyFill="1" applyBorder="1" applyAlignment="1">
      <alignment vertical="center"/>
    </xf>
    <xf numFmtId="167" fontId="34" fillId="25" borderId="27" xfId="57" applyNumberFormat="1" applyFont="1" applyFill="1" applyBorder="1" applyAlignment="1">
      <alignment vertical="center"/>
    </xf>
    <xf numFmtId="0" fontId="60" fillId="0" borderId="32" xfId="55" applyFont="1" applyBorder="1" applyAlignment="1">
      <alignment vertical="center"/>
    </xf>
    <xf numFmtId="1" fontId="35" fillId="0" borderId="29" xfId="55" applyNumberFormat="1" applyFont="1" applyBorder="1" applyAlignment="1">
      <alignment horizontal="center" vertical="center"/>
    </xf>
    <xf numFmtId="1" fontId="35" fillId="0" borderId="29" xfId="57" applyNumberFormat="1" applyFont="1" applyBorder="1" applyAlignment="1">
      <alignment horizontal="center" vertical="center"/>
    </xf>
    <xf numFmtId="167" fontId="38" fillId="0" borderId="10" xfId="0" applyNumberFormat="1" applyFont="1" applyFill="1" applyBorder="1" applyAlignment="1">
      <alignment horizontal="right"/>
    </xf>
    <xf numFmtId="167" fontId="35" fillId="0" borderId="10" xfId="0" applyNumberFormat="1" applyFont="1" applyBorder="1" applyAlignment="1">
      <alignment horizontal="right"/>
    </xf>
    <xf numFmtId="167" fontId="35" fillId="0" borderId="30" xfId="0" applyNumberFormat="1" applyFont="1" applyBorder="1" applyAlignment="1">
      <alignment horizontal="right"/>
    </xf>
    <xf numFmtId="1" fontId="35" fillId="0" borderId="29" xfId="0" applyNumberFormat="1" applyFont="1" applyBorder="1" applyAlignment="1">
      <alignment horizontal="center"/>
    </xf>
    <xf numFmtId="167" fontId="35" fillId="0" borderId="29" xfId="57" applyNumberFormat="1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167" fontId="38" fillId="0" borderId="10" xfId="55" applyNumberFormat="1" applyFont="1" applyFill="1" applyBorder="1" applyAlignment="1">
      <alignment horizontal="right"/>
    </xf>
    <xf numFmtId="167" fontId="33" fillId="0" borderId="10" xfId="55" applyNumberFormat="1" applyFont="1" applyBorder="1" applyAlignment="1">
      <alignment horizontal="right"/>
    </xf>
    <xf numFmtId="167" fontId="33" fillId="0" borderId="30" xfId="55" applyNumberFormat="1" applyFont="1" applyBorder="1" applyAlignment="1">
      <alignment horizontal="right"/>
    </xf>
    <xf numFmtId="164" fontId="34" fillId="0" borderId="29" xfId="37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4" fillId="0" borderId="29" xfId="0" applyFont="1" applyBorder="1"/>
    <xf numFmtId="0" fontId="34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164" fontId="35" fillId="0" borderId="0" xfId="55" applyNumberFormat="1" applyFont="1"/>
    <xf numFmtId="1" fontId="35" fillId="0" borderId="26" xfId="0" applyNumberFormat="1" applyFont="1" applyBorder="1" applyAlignment="1">
      <alignment horizontal="center"/>
    </xf>
    <xf numFmtId="167" fontId="38" fillId="0" borderId="0" xfId="0" applyNumberFormat="1" applyFont="1" applyFill="1" applyBorder="1" applyAlignment="1">
      <alignment horizontal="right"/>
    </xf>
    <xf numFmtId="167" fontId="35" fillId="0" borderId="27" xfId="0" applyNumberFormat="1" applyFont="1" applyBorder="1" applyAlignment="1">
      <alignment horizontal="right"/>
    </xf>
    <xf numFmtId="1" fontId="35" fillId="25" borderId="26" xfId="0" applyNumberFormat="1" applyFont="1" applyFill="1" applyBorder="1" applyAlignment="1">
      <alignment horizontal="center"/>
    </xf>
    <xf numFmtId="167" fontId="38" fillId="25" borderId="0" xfId="57" applyNumberFormat="1" applyFont="1" applyFill="1" applyBorder="1" applyAlignment="1">
      <alignment vertical="center"/>
    </xf>
    <xf numFmtId="167" fontId="35" fillId="25" borderId="0" xfId="0" applyNumberFormat="1" applyFont="1" applyFill="1" applyBorder="1"/>
    <xf numFmtId="167" fontId="35" fillId="25" borderId="0" xfId="57" applyNumberFormat="1" applyFont="1" applyFill="1" applyBorder="1" applyAlignment="1">
      <alignment vertical="center"/>
    </xf>
    <xf numFmtId="167" fontId="35" fillId="25" borderId="27" xfId="57" applyNumberFormat="1" applyFont="1" applyFill="1" applyBorder="1" applyAlignment="1">
      <alignment vertical="center"/>
    </xf>
    <xf numFmtId="167" fontId="35" fillId="25" borderId="26" xfId="57" applyNumberFormat="1" applyFont="1" applyFill="1" applyBorder="1" applyAlignment="1">
      <alignment horizontal="center" vertical="center"/>
    </xf>
    <xf numFmtId="167" fontId="38" fillId="25" borderId="0" xfId="0" applyNumberFormat="1" applyFont="1" applyFill="1" applyBorder="1" applyAlignment="1">
      <alignment horizontal="right"/>
    </xf>
    <xf numFmtId="167" fontId="35" fillId="25" borderId="0" xfId="0" applyNumberFormat="1" applyFont="1" applyFill="1" applyBorder="1" applyAlignment="1">
      <alignment horizontal="right"/>
    </xf>
    <xf numFmtId="167" fontId="35" fillId="25" borderId="27" xfId="0" applyNumberFormat="1" applyFont="1" applyFill="1" applyBorder="1" applyAlignment="1">
      <alignment horizontal="right"/>
    </xf>
    <xf numFmtId="0" fontId="34" fillId="25" borderId="26" xfId="0" applyFont="1" applyFill="1" applyBorder="1"/>
    <xf numFmtId="164" fontId="38" fillId="25" borderId="0" xfId="0" applyNumberFormat="1" applyFont="1" applyFill="1" applyBorder="1"/>
    <xf numFmtId="164" fontId="35" fillId="25" borderId="0" xfId="0" applyNumberFormat="1" applyFont="1" applyFill="1" applyBorder="1"/>
    <xf numFmtId="164" fontId="35" fillId="25" borderId="27" xfId="0" applyNumberFormat="1" applyFont="1" applyFill="1" applyBorder="1"/>
    <xf numFmtId="0" fontId="34" fillId="25" borderId="26" xfId="0" applyFont="1" applyFill="1" applyBorder="1" applyAlignment="1">
      <alignment vertical="center"/>
    </xf>
    <xf numFmtId="167" fontId="38" fillId="25" borderId="0" xfId="0" applyNumberFormat="1" applyFont="1" applyFill="1" applyBorder="1"/>
    <xf numFmtId="167" fontId="35" fillId="25" borderId="27" xfId="0" applyNumberFormat="1" applyFont="1" applyFill="1" applyBorder="1"/>
    <xf numFmtId="0" fontId="37" fillId="25" borderId="0" xfId="0" applyFont="1" applyFill="1" applyBorder="1"/>
    <xf numFmtId="164" fontId="34" fillId="25" borderId="0" xfId="0" applyNumberFormat="1" applyFont="1" applyFill="1" applyBorder="1"/>
    <xf numFmtId="164" fontId="34" fillId="25" borderId="27" xfId="0" applyNumberFormat="1" applyFont="1" applyFill="1" applyBorder="1"/>
    <xf numFmtId="0" fontId="35" fillId="25" borderId="26" xfId="0" applyFont="1" applyFill="1" applyBorder="1"/>
    <xf numFmtId="164" fontId="37" fillId="25" borderId="0" xfId="37" applyNumberFormat="1" applyFont="1" applyFill="1" applyBorder="1" applyAlignment="1">
      <alignment vertical="center"/>
    </xf>
    <xf numFmtId="167" fontId="34" fillId="25" borderId="0" xfId="57" applyNumberFormat="1" applyFont="1" applyFill="1" applyBorder="1" applyAlignment="1">
      <alignment vertical="center"/>
    </xf>
    <xf numFmtId="0" fontId="34" fillId="25" borderId="0" xfId="0" applyFont="1" applyFill="1" applyBorder="1"/>
    <xf numFmtId="0" fontId="34" fillId="25" borderId="27" xfId="0" applyFont="1" applyFill="1" applyBorder="1"/>
    <xf numFmtId="0" fontId="0" fillId="0" borderId="0" xfId="0" applyAlignment="1">
      <alignment vertical="center" wrapText="1"/>
    </xf>
    <xf numFmtId="0" fontId="57" fillId="0" borderId="14" xfId="0" applyFont="1" applyFill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66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34" fillId="0" borderId="14" xfId="0" applyFont="1" applyBorder="1" applyAlignment="1">
      <alignment horizontal="center" vertical="center"/>
    </xf>
    <xf numFmtId="0" fontId="35" fillId="28" borderId="0" xfId="0" applyFont="1" applyFill="1" applyBorder="1" applyAlignment="1">
      <alignment horizontal="center" vertical="center"/>
    </xf>
    <xf numFmtId="0" fontId="57" fillId="24" borderId="23" xfId="37" applyFont="1" applyFill="1" applyBorder="1" applyAlignment="1">
      <alignment horizontal="left" vertical="center"/>
    </xf>
    <xf numFmtId="0" fontId="37" fillId="24" borderId="24" xfId="0" applyFont="1" applyFill="1" applyBorder="1"/>
    <xf numFmtId="0" fontId="37" fillId="24" borderId="25" xfId="0" applyFont="1" applyFill="1" applyBorder="1"/>
    <xf numFmtId="0" fontId="34" fillId="24" borderId="26" xfId="0" applyFont="1" applyFill="1" applyBorder="1" applyAlignment="1">
      <alignment vertical="center"/>
    </xf>
    <xf numFmtId="0" fontId="38" fillId="24" borderId="0" xfId="55" applyFont="1" applyFill="1" applyBorder="1" applyAlignment="1">
      <alignment vertical="center"/>
    </xf>
    <xf numFmtId="0" fontId="38" fillId="24" borderId="27" xfId="55" applyFont="1" applyFill="1" applyBorder="1" applyAlignment="1">
      <alignment vertical="center"/>
    </xf>
    <xf numFmtId="1" fontId="57" fillId="24" borderId="36" xfId="37" applyNumberFormat="1" applyFont="1" applyFill="1" applyBorder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43" fillId="0" borderId="24" xfId="55" applyFont="1" applyBorder="1" applyAlignment="1">
      <alignment vertical="center"/>
    </xf>
    <xf numFmtId="0" fontId="57" fillId="0" borderId="38" xfId="0" applyFont="1" applyBorder="1" applyAlignment="1">
      <alignment vertical="center"/>
    </xf>
    <xf numFmtId="0" fontId="0" fillId="28" borderId="0" xfId="0" applyFill="1" applyBorder="1"/>
    <xf numFmtId="1" fontId="37" fillId="0" borderId="0" xfId="0" applyNumberFormat="1" applyFont="1" applyFill="1" applyBorder="1" applyAlignment="1">
      <alignment vertical="center"/>
    </xf>
    <xf numFmtId="1" fontId="37" fillId="0" borderId="27" xfId="0" applyNumberFormat="1" applyFont="1" applyFill="1" applyBorder="1" applyAlignment="1">
      <alignment vertical="center"/>
    </xf>
    <xf numFmtId="0" fontId="33" fillId="0" borderId="26" xfId="37" applyFont="1" applyBorder="1" applyAlignment="1">
      <alignment vertical="center"/>
    </xf>
    <xf numFmtId="0" fontId="33" fillId="0" borderId="0" xfId="37" applyFont="1" applyBorder="1" applyAlignment="1">
      <alignment vertical="center"/>
    </xf>
    <xf numFmtId="167" fontId="39" fillId="0" borderId="0" xfId="0" applyNumberFormat="1" applyFont="1" applyBorder="1" applyAlignment="1">
      <alignment horizontal="left" vertical="center"/>
    </xf>
    <xf numFmtId="0" fontId="32" fillId="0" borderId="26" xfId="37" applyFont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37" applyFont="1" applyBorder="1" applyAlignment="1">
      <alignment vertical="center"/>
    </xf>
    <xf numFmtId="167" fontId="34" fillId="26" borderId="0" xfId="0" applyNumberFormat="1" applyFont="1" applyFill="1" applyBorder="1" applyAlignment="1">
      <alignment vertical="center"/>
    </xf>
    <xf numFmtId="0" fontId="34" fillId="0" borderId="26" xfId="37" applyFont="1" applyBorder="1" applyAlignment="1">
      <alignment vertical="center"/>
    </xf>
    <xf numFmtId="0" fontId="34" fillId="0" borderId="0" xfId="37" applyFont="1" applyBorder="1" applyAlignment="1">
      <alignment vertical="center"/>
    </xf>
    <xf numFmtId="167" fontId="34" fillId="0" borderId="27" xfId="0" applyNumberFormat="1" applyFont="1" applyBorder="1" applyAlignment="1">
      <alignment vertical="center"/>
    </xf>
    <xf numFmtId="167" fontId="35" fillId="0" borderId="29" xfId="0" applyNumberFormat="1" applyFont="1" applyBorder="1" applyAlignment="1">
      <alignment vertical="center"/>
    </xf>
    <xf numFmtId="167" fontId="34" fillId="0" borderId="30" xfId="0" applyNumberFormat="1" applyFont="1" applyBorder="1" applyAlignment="1">
      <alignment vertical="center"/>
    </xf>
    <xf numFmtId="167" fontId="35" fillId="0" borderId="26" xfId="0" applyNumberFormat="1" applyFont="1" applyBorder="1" applyAlignment="1">
      <alignment vertical="center"/>
    </xf>
    <xf numFmtId="164" fontId="35" fillId="0" borderId="26" xfId="37" applyNumberFormat="1" applyFont="1" applyBorder="1" applyAlignment="1">
      <alignment vertical="center"/>
    </xf>
    <xf numFmtId="164" fontId="34" fillId="0" borderId="26" xfId="37" applyNumberFormat="1" applyFont="1" applyBorder="1" applyAlignment="1">
      <alignment vertical="center"/>
    </xf>
    <xf numFmtId="164" fontId="36" fillId="0" borderId="0" xfId="37" applyNumberFormat="1" applyFont="1" applyBorder="1" applyAlignment="1">
      <alignment vertical="center"/>
    </xf>
    <xf numFmtId="164" fontId="32" fillId="0" borderId="26" xfId="37" applyNumberFormat="1" applyFont="1" applyFill="1" applyBorder="1" applyAlignment="1">
      <alignment vertical="center"/>
    </xf>
    <xf numFmtId="164" fontId="32" fillId="0" borderId="0" xfId="37" applyNumberFormat="1" applyFont="1" applyFill="1" applyBorder="1" applyAlignment="1">
      <alignment vertical="center"/>
    </xf>
    <xf numFmtId="164" fontId="32" fillId="0" borderId="26" xfId="55" applyNumberFormat="1" applyFont="1" applyBorder="1" applyAlignment="1">
      <alignment vertical="center"/>
    </xf>
    <xf numFmtId="164" fontId="32" fillId="0" borderId="0" xfId="55" applyNumberFormat="1" applyFont="1" applyBorder="1" applyAlignment="1">
      <alignment vertical="center"/>
    </xf>
    <xf numFmtId="164" fontId="33" fillId="0" borderId="26" xfId="37" applyNumberFormat="1" applyFont="1" applyBorder="1" applyAlignment="1">
      <alignment vertical="center"/>
    </xf>
    <xf numFmtId="164" fontId="34" fillId="0" borderId="26" xfId="37" applyNumberFormat="1" applyFont="1" applyBorder="1"/>
    <xf numFmtId="167" fontId="50" fillId="0" borderId="27" xfId="57" applyNumberFormat="1" applyFont="1" applyBorder="1" applyAlignment="1">
      <alignment vertical="center"/>
    </xf>
    <xf numFmtId="0" fontId="32" fillId="0" borderId="26" xfId="37" applyFont="1" applyFill="1" applyBorder="1" applyAlignment="1">
      <alignment vertical="center"/>
    </xf>
    <xf numFmtId="0" fontId="32" fillId="0" borderId="0" xfId="37" applyFont="1" applyFill="1" applyBorder="1" applyAlignment="1">
      <alignment vertical="center"/>
    </xf>
    <xf numFmtId="164" fontId="33" fillId="0" borderId="0" xfId="55" applyNumberFormat="1" applyFont="1" applyBorder="1" applyAlignment="1">
      <alignment vertical="center"/>
    </xf>
    <xf numFmtId="164" fontId="32" fillId="0" borderId="26" xfId="37" applyNumberFormat="1" applyFont="1" applyBorder="1" applyAlignment="1">
      <alignment vertical="center"/>
    </xf>
    <xf numFmtId="0" fontId="43" fillId="0" borderId="24" xfId="55" applyFont="1" applyBorder="1" applyAlignment="1">
      <alignment horizontal="center" vertical="center"/>
    </xf>
    <xf numFmtId="0" fontId="60" fillId="0" borderId="32" xfId="55" applyFont="1" applyBorder="1" applyAlignment="1">
      <alignment horizontal="center" vertical="center"/>
    </xf>
    <xf numFmtId="0" fontId="33" fillId="0" borderId="0" xfId="37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164" fontId="33" fillId="0" borderId="0" xfId="55" applyNumberFormat="1" applyFont="1" applyBorder="1" applyAlignment="1">
      <alignment horizontal="center" vertical="center"/>
    </xf>
    <xf numFmtId="0" fontId="44" fillId="0" borderId="24" xfId="55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164" fontId="33" fillId="0" borderId="0" xfId="37" applyNumberFormat="1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1" fontId="34" fillId="24" borderId="0" xfId="0" applyNumberFormat="1" applyFont="1" applyFill="1" applyBorder="1" applyAlignment="1">
      <alignment vertical="center"/>
    </xf>
    <xf numFmtId="1" fontId="35" fillId="24" borderId="0" xfId="0" applyNumberFormat="1" applyFont="1" applyFill="1" applyBorder="1" applyAlignment="1">
      <alignment horizontal="center" vertical="center"/>
    </xf>
    <xf numFmtId="167" fontId="35" fillId="24" borderId="0" xfId="0" applyNumberFormat="1" applyFont="1" applyFill="1" applyBorder="1" applyAlignment="1">
      <alignment vertical="center"/>
    </xf>
    <xf numFmtId="167" fontId="34" fillId="24" borderId="0" xfId="0" applyNumberFormat="1" applyFont="1" applyFill="1" applyBorder="1" applyAlignment="1">
      <alignment vertical="center"/>
    </xf>
    <xf numFmtId="167" fontId="34" fillId="24" borderId="26" xfId="0" applyNumberFormat="1" applyFont="1" applyFill="1" applyBorder="1" applyAlignment="1">
      <alignment vertical="center"/>
    </xf>
    <xf numFmtId="1" fontId="34" fillId="0" borderId="10" xfId="0" applyNumberFormat="1" applyFont="1" applyBorder="1" applyAlignment="1">
      <alignment vertical="center"/>
    </xf>
    <xf numFmtId="1" fontId="35" fillId="0" borderId="10" xfId="0" applyNumberFormat="1" applyFont="1" applyBorder="1" applyAlignment="1">
      <alignment horizontal="center" vertical="center"/>
    </xf>
    <xf numFmtId="0" fontId="37" fillId="24" borderId="0" xfId="0" applyFont="1" applyFill="1" applyBorder="1"/>
    <xf numFmtId="167" fontId="34" fillId="24" borderId="0" xfId="0" applyNumberFormat="1" applyFont="1" applyFill="1" applyBorder="1"/>
    <xf numFmtId="167" fontId="50" fillId="0" borderId="0" xfId="57" applyNumberFormat="1" applyFont="1" applyBorder="1" applyAlignment="1">
      <alignment vertical="center"/>
    </xf>
    <xf numFmtId="0" fontId="34" fillId="0" borderId="10" xfId="0" applyFont="1" applyBorder="1"/>
    <xf numFmtId="0" fontId="34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57" fillId="0" borderId="38" xfId="0" applyFont="1" applyBorder="1"/>
    <xf numFmtId="164" fontId="35" fillId="0" borderId="26" xfId="37" applyNumberFormat="1" applyFont="1" applyBorder="1"/>
    <xf numFmtId="164" fontId="35" fillId="0" borderId="0" xfId="37" applyNumberFormat="1" applyFont="1" applyBorder="1" applyAlignment="1">
      <alignment horizontal="center"/>
    </xf>
    <xf numFmtId="167" fontId="35" fillId="0" borderId="29" xfId="0" applyNumberFormat="1" applyFont="1" applyBorder="1"/>
    <xf numFmtId="167" fontId="34" fillId="0" borderId="30" xfId="0" applyNumberFormat="1" applyFont="1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167" fontId="34" fillId="0" borderId="26" xfId="0" applyNumberFormat="1" applyFont="1" applyBorder="1"/>
    <xf numFmtId="164" fontId="34" fillId="0" borderId="26" xfId="55" applyNumberFormat="1" applyFont="1" applyBorder="1"/>
    <xf numFmtId="164" fontId="34" fillId="0" borderId="0" xfId="55" applyNumberFormat="1" applyFont="1" applyBorder="1"/>
    <xf numFmtId="164" fontId="36" fillId="0" borderId="0" xfId="37" applyNumberFormat="1" applyFont="1" applyBorder="1"/>
    <xf numFmtId="164" fontId="34" fillId="0" borderId="26" xfId="37" applyNumberFormat="1" applyFont="1" applyFill="1" applyBorder="1"/>
    <xf numFmtId="164" fontId="34" fillId="0" borderId="0" xfId="37" applyNumberFormat="1" applyFont="1" applyFill="1" applyBorder="1"/>
    <xf numFmtId="164" fontId="32" fillId="0" borderId="26" xfId="37" applyNumberFormat="1" applyFont="1" applyBorder="1"/>
    <xf numFmtId="167" fontId="32" fillId="0" borderId="30" xfId="55" applyNumberFormat="1" applyFont="1" applyBorder="1"/>
    <xf numFmtId="167" fontId="35" fillId="0" borderId="26" xfId="0" applyNumberFormat="1" applyFont="1" applyBorder="1"/>
    <xf numFmtId="0" fontId="35" fillId="0" borderId="26" xfId="0" applyFont="1" applyFill="1" applyBorder="1" applyAlignment="1">
      <alignment vertical="center"/>
    </xf>
    <xf numFmtId="0" fontId="38" fillId="0" borderId="27" xfId="0" applyFont="1" applyFill="1" applyBorder="1" applyAlignment="1">
      <alignment vertical="center"/>
    </xf>
    <xf numFmtId="167" fontId="48" fillId="0" borderId="0" xfId="0" applyNumberFormat="1" applyFont="1" applyBorder="1" applyAlignment="1">
      <alignment vertical="center"/>
    </xf>
    <xf numFmtId="164" fontId="47" fillId="0" borderId="0" xfId="55" applyNumberFormat="1" applyFont="1" applyFill="1" applyBorder="1" applyAlignment="1">
      <alignment vertical="center"/>
    </xf>
    <xf numFmtId="164" fontId="47" fillId="0" borderId="27" xfId="55" applyNumberFormat="1" applyFont="1" applyFill="1" applyBorder="1" applyAlignment="1">
      <alignment vertical="center"/>
    </xf>
    <xf numFmtId="164" fontId="49" fillId="0" borderId="0" xfId="55" applyNumberFormat="1" applyFont="1" applyFill="1" applyBorder="1" applyAlignment="1">
      <alignment vertical="center"/>
    </xf>
    <xf numFmtId="164" fontId="34" fillId="26" borderId="0" xfId="0" applyNumberFormat="1" applyFont="1" applyFill="1" applyBorder="1" applyAlignment="1">
      <alignment vertical="center"/>
    </xf>
    <xf numFmtId="164" fontId="50" fillId="0" borderId="0" xfId="55" applyNumberFormat="1" applyFont="1" applyBorder="1" applyAlignment="1">
      <alignment vertical="center"/>
    </xf>
    <xf numFmtId="164" fontId="50" fillId="0" borderId="26" xfId="55" applyNumberFormat="1" applyFont="1" applyBorder="1" applyAlignment="1">
      <alignment vertical="center"/>
    </xf>
    <xf numFmtId="167" fontId="46" fillId="0" borderId="30" xfId="57" applyNumberFormat="1" applyFont="1" applyBorder="1" applyAlignment="1">
      <alignment vertical="center"/>
    </xf>
    <xf numFmtId="0" fontId="71" fillId="0" borderId="0" xfId="55" applyFont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65" fontId="50" fillId="0" borderId="0" xfId="57" applyNumberFormat="1" applyFont="1" applyAlignment="1">
      <alignment vertical="center"/>
    </xf>
    <xf numFmtId="166" fontId="50" fillId="0" borderId="17" xfId="58" applyNumberFormat="1" applyFont="1" applyFill="1" applyBorder="1" applyAlignment="1">
      <alignment horizontal="center" vertical="center"/>
    </xf>
    <xf numFmtId="0" fontId="46" fillId="26" borderId="39" xfId="0" applyFont="1" applyFill="1" applyBorder="1" applyAlignment="1" applyProtection="1">
      <alignment horizontal="center" vertical="center"/>
      <protection locked="0"/>
    </xf>
    <xf numFmtId="0" fontId="46" fillId="26" borderId="40" xfId="0" applyFont="1" applyFill="1" applyBorder="1" applyAlignment="1" applyProtection="1">
      <alignment horizontal="center" vertical="center"/>
      <protection locked="0"/>
    </xf>
    <xf numFmtId="0" fontId="71" fillId="0" borderId="0" xfId="55" applyFont="1" applyFill="1" applyAlignment="1">
      <alignment vertical="center"/>
    </xf>
    <xf numFmtId="0" fontId="72" fillId="28" borderId="0" xfId="0" applyFont="1" applyFill="1"/>
    <xf numFmtId="0" fontId="46" fillId="0" borderId="0" xfId="0" applyFont="1" applyFill="1" applyBorder="1" applyAlignment="1">
      <alignment vertical="center"/>
    </xf>
    <xf numFmtId="165" fontId="50" fillId="0" borderId="0" xfId="57" applyNumberFormat="1" applyFont="1" applyFill="1" applyAlignment="1">
      <alignment vertical="center"/>
    </xf>
    <xf numFmtId="0" fontId="46" fillId="0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6" fillId="28" borderId="0" xfId="0" applyFont="1" applyFill="1" applyAlignment="1">
      <alignment horizontal="center" vertical="center"/>
    </xf>
    <xf numFmtId="0" fontId="73" fillId="0" borderId="0" xfId="0" applyFont="1"/>
    <xf numFmtId="8" fontId="74" fillId="0" borderId="0" xfId="0" applyNumberFormat="1" applyFont="1" applyAlignment="1">
      <alignment horizontal="right"/>
    </xf>
    <xf numFmtId="0" fontId="74" fillId="0" borderId="0" xfId="0" applyFont="1" applyAlignment="1">
      <alignment horizontal="center"/>
    </xf>
    <xf numFmtId="0" fontId="74" fillId="0" borderId="0" xfId="0" applyFont="1"/>
    <xf numFmtId="0" fontId="75" fillId="0" borderId="0" xfId="0" applyFont="1"/>
    <xf numFmtId="0" fontId="9" fillId="0" borderId="0" xfId="0" applyFont="1"/>
    <xf numFmtId="8" fontId="34" fillId="0" borderId="0" xfId="0" applyNumberFormat="1" applyFont="1" applyAlignment="1">
      <alignment horizontal="center"/>
    </xf>
    <xf numFmtId="0" fontId="75" fillId="24" borderId="32" xfId="0" applyFont="1" applyFill="1" applyBorder="1" applyAlignment="1">
      <alignment horizontal="left" wrapText="1"/>
    </xf>
    <xf numFmtId="0" fontId="35" fillId="24" borderId="32" xfId="0" applyFont="1" applyFill="1" applyBorder="1" applyAlignment="1">
      <alignment horizontal="left"/>
    </xf>
    <xf numFmtId="0" fontId="77" fillId="0" borderId="0" xfId="0" applyFont="1"/>
    <xf numFmtId="8" fontId="35" fillId="24" borderId="32" xfId="0" applyNumberFormat="1" applyFont="1" applyFill="1" applyBorder="1" applyAlignment="1">
      <alignment horizontal="left"/>
    </xf>
    <xf numFmtId="0" fontId="0" fillId="0" borderId="36" xfId="0" applyBorder="1"/>
    <xf numFmtId="0" fontId="0" fillId="0" borderId="32" xfId="0" applyBorder="1"/>
    <xf numFmtId="8" fontId="0" fillId="0" borderId="44" xfId="0" applyNumberFormat="1" applyBorder="1" applyAlignment="1">
      <alignment horizontal="right"/>
    </xf>
    <xf numFmtId="0" fontId="75" fillId="0" borderId="36" xfId="0" applyFont="1" applyBorder="1"/>
    <xf numFmtId="0" fontId="75" fillId="0" borderId="32" xfId="0" applyFont="1" applyBorder="1"/>
    <xf numFmtId="17" fontId="0" fillId="0" borderId="36" xfId="0" applyNumberFormat="1" applyBorder="1"/>
    <xf numFmtId="17" fontId="0" fillId="0" borderId="32" xfId="0" applyNumberFormat="1" applyBorder="1"/>
    <xf numFmtId="14" fontId="0" fillId="0" borderId="36" xfId="0" applyNumberFormat="1" applyBorder="1"/>
    <xf numFmtId="0" fontId="77" fillId="0" borderId="36" xfId="0" applyFont="1" applyBorder="1"/>
    <xf numFmtId="0" fontId="77" fillId="0" borderId="32" xfId="0" applyFont="1" applyBorder="1"/>
    <xf numFmtId="0" fontId="75" fillId="0" borderId="45" xfId="0" applyFont="1" applyBorder="1"/>
    <xf numFmtId="0" fontId="75" fillId="0" borderId="46" xfId="0" applyFont="1" applyBorder="1"/>
    <xf numFmtId="8" fontId="75" fillId="0" borderId="47" xfId="0" applyNumberFormat="1" applyFont="1" applyBorder="1" applyAlignment="1">
      <alignment horizontal="right"/>
    </xf>
    <xf numFmtId="8" fontId="0" fillId="0" borderId="0" xfId="0" applyNumberFormat="1" applyAlignment="1">
      <alignment horizontal="right"/>
    </xf>
    <xf numFmtId="8" fontId="75" fillId="24" borderId="0" xfId="0" applyNumberFormat="1" applyFont="1" applyFill="1"/>
    <xf numFmtId="0" fontId="78" fillId="0" borderId="0" xfId="0" applyFont="1" applyAlignment="1">
      <alignment vertical="center"/>
    </xf>
    <xf numFmtId="0" fontId="79" fillId="0" borderId="0" xfId="37" applyFont="1" applyAlignment="1">
      <alignment vertical="center"/>
    </xf>
    <xf numFmtId="167" fontId="35" fillId="0" borderId="10" xfId="57" applyNumberFormat="1" applyFont="1" applyFill="1" applyBorder="1" applyAlignment="1">
      <alignment vertical="center"/>
    </xf>
    <xf numFmtId="169" fontId="35" fillId="0" borderId="30" xfId="0" applyNumberFormat="1" applyFont="1" applyBorder="1"/>
    <xf numFmtId="8" fontId="30" fillId="0" borderId="44" xfId="0" applyNumberFormat="1" applyFont="1" applyBorder="1" applyAlignment="1">
      <alignment horizontal="right"/>
    </xf>
    <xf numFmtId="8" fontId="34" fillId="0" borderId="0" xfId="0" applyNumberFormat="1" applyFont="1" applyAlignment="1">
      <alignment horizontal="left" wrapText="1"/>
    </xf>
    <xf numFmtId="6" fontId="34" fillId="0" borderId="32" xfId="0" applyNumberFormat="1" applyFont="1" applyBorder="1" applyAlignment="1">
      <alignment horizontal="center"/>
    </xf>
    <xf numFmtId="6" fontId="34" fillId="24" borderId="32" xfId="0" applyNumberFormat="1" applyFont="1" applyFill="1" applyBorder="1" applyAlignment="1">
      <alignment horizontal="center"/>
    </xf>
    <xf numFmtId="6" fontId="34" fillId="0" borderId="33" xfId="0" applyNumberFormat="1" applyFont="1" applyBorder="1" applyAlignment="1">
      <alignment horizontal="center"/>
    </xf>
    <xf numFmtId="170" fontId="30" fillId="0" borderId="34" xfId="0" applyNumberFormat="1" applyFont="1" applyBorder="1" applyAlignment="1">
      <alignment horizontal="center"/>
    </xf>
    <xf numFmtId="8" fontId="34" fillId="0" borderId="0" xfId="0" applyNumberFormat="1" applyFont="1" applyBorder="1" applyAlignment="1">
      <alignment horizontal="left"/>
    </xf>
    <xf numFmtId="6" fontId="34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wrapText="1"/>
    </xf>
    <xf numFmtId="0" fontId="38" fillId="0" borderId="26" xfId="0" applyFont="1" applyFill="1" applyBorder="1" applyAlignment="1">
      <alignment horizontal="center" vertical="center"/>
    </xf>
    <xf numFmtId="0" fontId="37" fillId="0" borderId="26" xfId="0" applyFont="1" applyFill="1" applyBorder="1"/>
    <xf numFmtId="164" fontId="37" fillId="0" borderId="26" xfId="37" applyNumberFormat="1" applyFont="1" applyFill="1" applyBorder="1" applyAlignment="1">
      <alignment vertical="center"/>
    </xf>
    <xf numFmtId="167" fontId="38" fillId="0" borderId="29" xfId="57" applyNumberFormat="1" applyFont="1" applyFill="1" applyBorder="1"/>
    <xf numFmtId="0" fontId="0" fillId="0" borderId="34" xfId="0" applyBorder="1"/>
    <xf numFmtId="0" fontId="75" fillId="0" borderId="34" xfId="0" applyFont="1" applyBorder="1"/>
    <xf numFmtId="8" fontId="0" fillId="0" borderId="33" xfId="0" applyNumberFormat="1" applyBorder="1" applyAlignment="1">
      <alignment horizontal="right"/>
    </xf>
    <xf numFmtId="164" fontId="32" fillId="24" borderId="26" xfId="55" applyNumberFormat="1" applyFont="1" applyFill="1" applyBorder="1" applyAlignment="1">
      <alignment vertical="center"/>
    </xf>
    <xf numFmtId="167" fontId="35" fillId="0" borderId="0" xfId="0" applyNumberFormat="1" applyFont="1" applyAlignment="1">
      <alignment vertical="center"/>
    </xf>
    <xf numFmtId="2" fontId="34" fillId="0" borderId="0" xfId="0" applyNumberFormat="1" applyFont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170" fontId="30" fillId="0" borderId="32" xfId="0" applyNumberFormat="1" applyFont="1" applyBorder="1" applyAlignment="1">
      <alignment horizontal="center"/>
    </xf>
    <xf numFmtId="0" fontId="30" fillId="0" borderId="36" xfId="0" applyFont="1" applyBorder="1"/>
    <xf numFmtId="0" fontId="30" fillId="0" borderId="32" xfId="0" applyFont="1" applyBorder="1"/>
    <xf numFmtId="14" fontId="30" fillId="0" borderId="36" xfId="0" applyNumberFormat="1" applyFont="1" applyBorder="1"/>
    <xf numFmtId="0" fontId="35" fillId="0" borderId="36" xfId="0" applyFont="1" applyBorder="1"/>
    <xf numFmtId="0" fontId="8" fillId="0" borderId="36" xfId="0" applyFont="1" applyBorder="1"/>
    <xf numFmtId="0" fontId="8" fillId="0" borderId="32" xfId="0" applyFont="1" applyBorder="1"/>
    <xf numFmtId="8" fontId="58" fillId="0" borderId="44" xfId="0" applyNumberFormat="1" applyFont="1" applyBorder="1" applyAlignment="1">
      <alignment horizontal="right"/>
    </xf>
    <xf numFmtId="17" fontId="30" fillId="0" borderId="36" xfId="0" applyNumberFormat="1" applyFont="1" applyBorder="1"/>
    <xf numFmtId="17" fontId="30" fillId="0" borderId="32" xfId="0" applyNumberFormat="1" applyFont="1" applyBorder="1"/>
    <xf numFmtId="17" fontId="30" fillId="0" borderId="34" xfId="0" applyNumberFormat="1" applyFont="1" applyBorder="1"/>
    <xf numFmtId="0" fontId="35" fillId="0" borderId="34" xfId="0" applyFont="1" applyBorder="1"/>
    <xf numFmtId="14" fontId="0" fillId="0" borderId="34" xfId="0" applyNumberFormat="1" applyBorder="1"/>
    <xf numFmtId="17" fontId="0" fillId="0" borderId="34" xfId="0" applyNumberFormat="1" applyBorder="1"/>
    <xf numFmtId="0" fontId="75" fillId="0" borderId="53" xfId="0" applyFont="1" applyBorder="1"/>
    <xf numFmtId="0" fontId="30" fillId="0" borderId="34" xfId="0" applyFont="1" applyBorder="1"/>
    <xf numFmtId="0" fontId="7" fillId="0" borderId="34" xfId="0" applyFont="1" applyBorder="1"/>
    <xf numFmtId="0" fontId="7" fillId="0" borderId="32" xfId="0" applyFont="1" applyBorder="1"/>
    <xf numFmtId="0" fontId="30" fillId="0" borderId="32" xfId="0" applyFont="1" applyFill="1" applyBorder="1"/>
    <xf numFmtId="8" fontId="30" fillId="0" borderId="44" xfId="0" applyNumberFormat="1" applyFont="1" applyFill="1" applyBorder="1" applyAlignment="1">
      <alignment horizontal="right"/>
    </xf>
    <xf numFmtId="0" fontId="7" fillId="0" borderId="36" xfId="0" applyFont="1" applyBorder="1"/>
    <xf numFmtId="0" fontId="6" fillId="0" borderId="36" xfId="0" applyFont="1" applyBorder="1"/>
    <xf numFmtId="168" fontId="0" fillId="0" borderId="32" xfId="0" applyNumberFormat="1" applyBorder="1"/>
    <xf numFmtId="0" fontId="80" fillId="0" borderId="0" xfId="0" applyFont="1"/>
    <xf numFmtId="171" fontId="75" fillId="0" borderId="56" xfId="0" applyNumberFormat="1" applyFont="1" applyBorder="1" applyAlignment="1">
      <alignment horizontal="center" vertical="center" wrapText="1"/>
    </xf>
    <xf numFmtId="0" fontId="75" fillId="24" borderId="55" xfId="0" applyFont="1" applyFill="1" applyBorder="1" applyAlignment="1">
      <alignment horizontal="center" vertical="center" wrapText="1"/>
    </xf>
    <xf numFmtId="171" fontId="75" fillId="24" borderId="56" xfId="0" applyNumberFormat="1" applyFont="1" applyFill="1" applyBorder="1" applyAlignment="1">
      <alignment horizontal="center" vertical="center" wrapText="1"/>
    </xf>
    <xf numFmtId="0" fontId="82" fillId="0" borderId="55" xfId="0" applyFont="1" applyBorder="1" applyAlignment="1">
      <alignment horizontal="center" vertical="center" wrapText="1"/>
    </xf>
    <xf numFmtId="8" fontId="34" fillId="24" borderId="0" xfId="0" applyNumberFormat="1" applyFont="1" applyFill="1" applyAlignment="1">
      <alignment horizontal="right"/>
    </xf>
    <xf numFmtId="6" fontId="34" fillId="24" borderId="0" xfId="0" applyNumberFormat="1" applyFont="1" applyFill="1" applyAlignment="1">
      <alignment horizontal="center"/>
    </xf>
    <xf numFmtId="0" fontId="35" fillId="24" borderId="55" xfId="0" applyFont="1" applyFill="1" applyBorder="1" applyAlignment="1">
      <alignment horizontal="left"/>
    </xf>
    <xf numFmtId="6" fontId="34" fillId="0" borderId="55" xfId="0" applyNumberFormat="1" applyFont="1" applyBorder="1" applyAlignment="1">
      <alignment horizontal="center"/>
    </xf>
    <xf numFmtId="170" fontId="30" fillId="0" borderId="55" xfId="0" applyNumberFormat="1" applyFont="1" applyBorder="1" applyAlignment="1">
      <alignment horizontal="center"/>
    </xf>
    <xf numFmtId="0" fontId="35" fillId="24" borderId="58" xfId="0" applyFont="1" applyFill="1" applyBorder="1" applyAlignment="1">
      <alignment horizontal="right"/>
    </xf>
    <xf numFmtId="6" fontId="35" fillId="0" borderId="59" xfId="0" applyNumberFormat="1" applyFont="1" applyBorder="1" applyAlignment="1">
      <alignment horizontal="center"/>
    </xf>
    <xf numFmtId="6" fontId="35" fillId="0" borderId="60" xfId="0" applyNumberFormat="1" applyFont="1" applyBorder="1" applyAlignment="1">
      <alignment horizontal="center"/>
    </xf>
    <xf numFmtId="6" fontId="35" fillId="0" borderId="61" xfId="0" applyNumberFormat="1" applyFont="1" applyBorder="1" applyAlignment="1">
      <alignment horizontal="center"/>
    </xf>
    <xf numFmtId="170" fontId="58" fillId="0" borderId="61" xfId="0" applyNumberFormat="1" applyFont="1" applyBorder="1" applyAlignment="1">
      <alignment horizontal="center"/>
    </xf>
    <xf numFmtId="0" fontId="5" fillId="0" borderId="36" xfId="0" applyFont="1" applyBorder="1"/>
    <xf numFmtId="0" fontId="5" fillId="0" borderId="32" xfId="0" applyFont="1" applyBorder="1"/>
    <xf numFmtId="14" fontId="30" fillId="0" borderId="34" xfId="0" applyNumberFormat="1" applyFont="1" applyBorder="1"/>
    <xf numFmtId="0" fontId="4" fillId="0" borderId="36" xfId="0" applyFont="1" applyBorder="1"/>
    <xf numFmtId="0" fontId="4" fillId="0" borderId="32" xfId="0" applyFont="1" applyBorder="1"/>
    <xf numFmtId="168" fontId="0" fillId="0" borderId="0" xfId="0" applyNumberFormat="1"/>
    <xf numFmtId="0" fontId="0" fillId="0" borderId="32" xfId="0" applyBorder="1" applyAlignment="1">
      <alignment wrapText="1"/>
    </xf>
    <xf numFmtId="0" fontId="3" fillId="0" borderId="32" xfId="0" applyFont="1" applyBorder="1"/>
    <xf numFmtId="10" fontId="43" fillId="0" borderId="0" xfId="55" applyNumberFormat="1" applyFont="1" applyAlignment="1">
      <alignment horizontal="center" vertical="center"/>
    </xf>
    <xf numFmtId="10" fontId="34" fillId="0" borderId="0" xfId="0" applyNumberFormat="1" applyFont="1" applyAlignment="1">
      <alignment horizontal="center" vertical="center"/>
    </xf>
    <xf numFmtId="10" fontId="35" fillId="0" borderId="0" xfId="0" applyNumberFormat="1" applyFont="1" applyBorder="1" applyAlignment="1">
      <alignment horizontal="center" vertical="center"/>
    </xf>
    <xf numFmtId="10" fontId="34" fillId="0" borderId="0" xfId="37" applyNumberFormat="1" applyFont="1" applyBorder="1" applyAlignment="1">
      <alignment horizontal="center" vertical="center"/>
    </xf>
    <xf numFmtId="10" fontId="34" fillId="0" borderId="0" xfId="57" applyNumberFormat="1" applyFont="1" applyAlignment="1">
      <alignment horizontal="center" vertical="center"/>
    </xf>
    <xf numFmtId="10" fontId="55" fillId="0" borderId="0" xfId="0" applyNumberFormat="1" applyFont="1" applyAlignment="1">
      <alignment horizontal="center" vertical="center"/>
    </xf>
    <xf numFmtId="167" fontId="35" fillId="24" borderId="10" xfId="0" applyNumberFormat="1" applyFont="1" applyFill="1" applyBorder="1"/>
    <xf numFmtId="0" fontId="38" fillId="27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vertical="center"/>
    </xf>
    <xf numFmtId="0" fontId="30" fillId="0" borderId="0" xfId="0" applyFont="1"/>
    <xf numFmtId="8" fontId="30" fillId="0" borderId="33" xfId="0" applyNumberFormat="1" applyFont="1" applyBorder="1" applyAlignment="1">
      <alignment horizontal="right"/>
    </xf>
    <xf numFmtId="8" fontId="58" fillId="0" borderId="33" xfId="0" applyNumberFormat="1" applyFont="1" applyBorder="1" applyAlignment="1">
      <alignment horizontal="right"/>
    </xf>
    <xf numFmtId="0" fontId="8" fillId="0" borderId="34" xfId="0" applyFont="1" applyBorder="1"/>
    <xf numFmtId="8" fontId="30" fillId="0" borderId="32" xfId="0" applyNumberFormat="1" applyFont="1" applyBorder="1" applyAlignment="1">
      <alignment horizontal="right"/>
    </xf>
    <xf numFmtId="8" fontId="30" fillId="0" borderId="32" xfId="0" applyNumberFormat="1" applyFont="1" applyFill="1" applyBorder="1" applyAlignment="1">
      <alignment horizontal="right"/>
    </xf>
    <xf numFmtId="8" fontId="58" fillId="0" borderId="32" xfId="0" applyNumberFormat="1" applyFont="1" applyBorder="1" applyAlignment="1">
      <alignment horizontal="right"/>
    </xf>
    <xf numFmtId="14" fontId="0" fillId="0" borderId="32" xfId="0" applyNumberFormat="1" applyBorder="1"/>
    <xf numFmtId="8" fontId="0" fillId="0" borderId="32" xfId="0" applyNumberFormat="1" applyBorder="1" applyAlignment="1">
      <alignment horizontal="right"/>
    </xf>
    <xf numFmtId="0" fontId="30" fillId="0" borderId="32" xfId="0" applyFont="1" applyBorder="1" applyAlignment="1">
      <alignment wrapText="1"/>
    </xf>
    <xf numFmtId="0" fontId="83" fillId="0" borderId="32" xfId="0" applyFont="1" applyBorder="1"/>
    <xf numFmtId="0" fontId="84" fillId="0" borderId="32" xfId="0" applyFont="1" applyBorder="1" applyAlignment="1">
      <alignment wrapText="1"/>
    </xf>
    <xf numFmtId="0" fontId="46" fillId="0" borderId="0" xfId="0" applyFont="1" applyFill="1" applyAlignment="1">
      <alignment horizontal="center" vertical="center"/>
    </xf>
    <xf numFmtId="0" fontId="35" fillId="0" borderId="0" xfId="0" quotePrefix="1" applyFont="1" applyFill="1" applyAlignment="1">
      <alignment horizontal="center" vertical="center"/>
    </xf>
    <xf numFmtId="0" fontId="60" fillId="0" borderId="0" xfId="55" applyFont="1" applyBorder="1" applyAlignment="1">
      <alignment vertical="center"/>
    </xf>
    <xf numFmtId="0" fontId="30" fillId="0" borderId="32" xfId="0" applyFont="1" applyBorder="1" applyAlignment="1">
      <alignment horizontal="left" wrapText="1"/>
    </xf>
    <xf numFmtId="171" fontId="81" fillId="0" borderId="0" xfId="0" quotePrefix="1" applyNumberFormat="1" applyFont="1" applyAlignment="1">
      <alignment horizontal="center"/>
    </xf>
    <xf numFmtId="6" fontId="35" fillId="0" borderId="57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2" xfId="0" applyFont="1" applyBorder="1" applyAlignment="1">
      <alignment wrapText="1"/>
    </xf>
    <xf numFmtId="6" fontId="38" fillId="0" borderId="0" xfId="0" applyNumberFormat="1" applyFont="1" applyAlignment="1">
      <alignment horizontal="left"/>
    </xf>
    <xf numFmtId="164" fontId="61" fillId="0" borderId="26" xfId="37" applyNumberFormat="1" applyFont="1" applyBorder="1"/>
    <xf numFmtId="0" fontId="85" fillId="0" borderId="0" xfId="0" applyFont="1" applyBorder="1"/>
    <xf numFmtId="0" fontId="85" fillId="0" borderId="27" xfId="0" applyFont="1" applyBorder="1"/>
    <xf numFmtId="167" fontId="35" fillId="0" borderId="0" xfId="57" applyNumberFormat="1" applyFont="1" applyFill="1" applyBorder="1" applyAlignment="1">
      <alignment vertical="center"/>
    </xf>
    <xf numFmtId="167" fontId="35" fillId="0" borderId="0" xfId="0" applyNumberFormat="1" applyFont="1" applyFill="1" applyBorder="1" applyAlignment="1">
      <alignment vertical="top"/>
    </xf>
    <xf numFmtId="0" fontId="47" fillId="0" borderId="0" xfId="0" applyFont="1" applyBorder="1" applyAlignment="1">
      <alignment vertical="top" wrapText="1"/>
    </xf>
    <xf numFmtId="0" fontId="35" fillId="0" borderId="65" xfId="0" applyFont="1" applyBorder="1" applyAlignment="1">
      <alignment vertical="center"/>
    </xf>
    <xf numFmtId="164" fontId="53" fillId="0" borderId="65" xfId="55" applyNumberFormat="1" applyFont="1" applyBorder="1" applyAlignment="1">
      <alignment vertical="center"/>
    </xf>
    <xf numFmtId="0" fontId="34" fillId="0" borderId="65" xfId="0" applyFont="1" applyBorder="1" applyAlignment="1">
      <alignment vertical="center"/>
    </xf>
    <xf numFmtId="167" fontId="52" fillId="0" borderId="66" xfId="57" applyNumberFormat="1" applyFont="1" applyBorder="1" applyAlignment="1">
      <alignment vertical="center"/>
    </xf>
    <xf numFmtId="8" fontId="38" fillId="0" borderId="0" xfId="0" applyNumberFormat="1" applyFont="1" applyAlignment="1">
      <alignment horizontal="left"/>
    </xf>
    <xf numFmtId="164" fontId="34" fillId="0" borderId="0" xfId="37" applyNumberFormat="1" applyFont="1" applyFill="1" applyBorder="1" applyAlignment="1">
      <alignment vertical="center"/>
    </xf>
    <xf numFmtId="167" fontId="48" fillId="0" borderId="0" xfId="57" applyNumberFormat="1" applyFont="1" applyFill="1" applyAlignment="1">
      <alignment vertical="center"/>
    </xf>
    <xf numFmtId="167" fontId="49" fillId="0" borderId="0" xfId="57" applyNumberFormat="1" applyFont="1" applyFill="1" applyAlignment="1">
      <alignment vertical="center"/>
    </xf>
    <xf numFmtId="10" fontId="34" fillId="0" borderId="0" xfId="37" applyNumberFormat="1" applyFont="1" applyFill="1" applyBorder="1" applyAlignment="1">
      <alignment horizontal="center" vertical="center"/>
    </xf>
    <xf numFmtId="167" fontId="49" fillId="0" borderId="0" xfId="0" applyNumberFormat="1" applyFont="1" applyFill="1" applyAlignment="1">
      <alignment vertical="center"/>
    </xf>
    <xf numFmtId="164" fontId="45" fillId="0" borderId="0" xfId="37" applyNumberFormat="1" applyFont="1" applyFill="1" applyBorder="1" applyAlignment="1">
      <alignment vertical="center"/>
    </xf>
    <xf numFmtId="166" fontId="46" fillId="26" borderId="17" xfId="58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57" fillId="0" borderId="15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60" fillId="0" borderId="63" xfId="37" applyFont="1" applyBorder="1" applyAlignment="1">
      <alignment horizontal="center"/>
    </xf>
    <xf numFmtId="0" fontId="60" fillId="0" borderId="61" xfId="37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76" fillId="0" borderId="0" xfId="0" applyFont="1" applyAlignment="1">
      <alignment horizontal="center" vertical="center"/>
    </xf>
    <xf numFmtId="0" fontId="75" fillId="0" borderId="32" xfId="0" applyFont="1" applyBorder="1" applyAlignment="1">
      <alignment horizontal="center" vertical="center" wrapText="1"/>
    </xf>
    <xf numFmtId="0" fontId="58" fillId="0" borderId="55" xfId="0" applyFont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75" fillId="0" borderId="55" xfId="0" applyFont="1" applyBorder="1" applyAlignment="1">
      <alignment horizontal="center" vertical="center" wrapText="1"/>
    </xf>
    <xf numFmtId="0" fontId="75" fillId="0" borderId="56" xfId="0" applyFont="1" applyBorder="1" applyAlignment="1">
      <alignment horizontal="center" vertical="center" wrapText="1"/>
    </xf>
    <xf numFmtId="0" fontId="75" fillId="30" borderId="41" xfId="0" applyFont="1" applyFill="1" applyBorder="1" applyAlignment="1">
      <alignment horizontal="center"/>
    </xf>
    <xf numFmtId="0" fontId="75" fillId="30" borderId="42" xfId="0" applyFont="1" applyFill="1" applyBorder="1" applyAlignment="1">
      <alignment horizontal="center"/>
    </xf>
    <xf numFmtId="0" fontId="75" fillId="30" borderId="52" xfId="0" applyFont="1" applyFill="1" applyBorder="1" applyAlignment="1">
      <alignment horizontal="center"/>
    </xf>
    <xf numFmtId="0" fontId="75" fillId="30" borderId="43" xfId="0" applyFont="1" applyFill="1" applyBorder="1" applyAlignment="1">
      <alignment horizontal="center"/>
    </xf>
    <xf numFmtId="8" fontId="34" fillId="0" borderId="0" xfId="0" applyNumberFormat="1" applyFont="1" applyAlignment="1">
      <alignment horizontal="center" wrapText="1"/>
    </xf>
    <xf numFmtId="0" fontId="75" fillId="30" borderId="48" xfId="0" applyFont="1" applyFill="1" applyBorder="1" applyAlignment="1">
      <alignment horizontal="center"/>
    </xf>
    <xf numFmtId="0" fontId="75" fillId="30" borderId="49" xfId="0" applyFont="1" applyFill="1" applyBorder="1" applyAlignment="1">
      <alignment horizontal="center"/>
    </xf>
    <xf numFmtId="0" fontId="75" fillId="30" borderId="50" xfId="0" applyFont="1" applyFill="1" applyBorder="1" applyAlignment="1">
      <alignment horizontal="center"/>
    </xf>
    <xf numFmtId="0" fontId="5" fillId="0" borderId="55" xfId="0" applyFont="1" applyBorder="1" applyAlignment="1">
      <alignment horizontal="left" wrapText="1"/>
    </xf>
    <xf numFmtId="0" fontId="5" fillId="0" borderId="56" xfId="0" applyFont="1" applyBorder="1" applyAlignment="1">
      <alignment horizontal="left" wrapText="1"/>
    </xf>
    <xf numFmtId="0" fontId="75" fillId="30" borderId="54" xfId="0" applyFont="1" applyFill="1" applyBorder="1" applyAlignment="1">
      <alignment horizontal="center"/>
    </xf>
    <xf numFmtId="0" fontId="35" fillId="0" borderId="33" xfId="0" applyFont="1" applyBorder="1" applyAlignment="1">
      <alignment horizontal="left"/>
    </xf>
    <xf numFmtId="0" fontId="35" fillId="0" borderId="35" xfId="0" applyFont="1" applyBorder="1" applyAlignment="1">
      <alignment horizontal="left"/>
    </xf>
    <xf numFmtId="0" fontId="35" fillId="0" borderId="34" xfId="0" applyFont="1" applyBorder="1" applyAlignment="1">
      <alignment horizontal="left"/>
    </xf>
    <xf numFmtId="0" fontId="41" fillId="0" borderId="0" xfId="55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47" fillId="0" borderId="0" xfId="55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10" fontId="38" fillId="0" borderId="0" xfId="0" applyNumberFormat="1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65" fillId="0" borderId="21" xfId="0" applyFont="1" applyBorder="1" applyAlignment="1">
      <alignment vertical="center"/>
    </xf>
    <xf numFmtId="0" fontId="65" fillId="0" borderId="22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6" fillId="26" borderId="19" xfId="0" applyFont="1" applyFill="1" applyBorder="1" applyAlignment="1" applyProtection="1">
      <alignment horizontal="center" vertical="center"/>
      <protection locked="0"/>
    </xf>
    <xf numFmtId="0" fontId="66" fillId="26" borderId="18" xfId="0" applyFont="1" applyFill="1" applyBorder="1" applyAlignment="1" applyProtection="1">
      <alignment horizontal="center" vertical="center"/>
      <protection locked="0"/>
    </xf>
    <xf numFmtId="0" fontId="46" fillId="0" borderId="19" xfId="0" applyFont="1" applyBorder="1" applyAlignment="1">
      <alignment horizontal="center" vertical="center"/>
    </xf>
    <xf numFmtId="0" fontId="66" fillId="0" borderId="18" xfId="0" applyFont="1" applyBorder="1" applyAlignment="1">
      <alignment vertical="center"/>
    </xf>
    <xf numFmtId="0" fontId="57" fillId="0" borderId="13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86" fillId="0" borderId="64" xfId="55" applyFont="1" applyBorder="1" applyAlignment="1">
      <alignment horizontal="center" vertical="center" wrapText="1"/>
    </xf>
    <xf numFmtId="0" fontId="86" fillId="0" borderId="65" xfId="55" applyFont="1" applyBorder="1" applyAlignment="1">
      <alignment horizontal="center" vertical="center" wrapText="1"/>
    </xf>
    <xf numFmtId="0" fontId="38" fillId="27" borderId="13" xfId="0" applyFont="1" applyFill="1" applyBorder="1" applyAlignment="1">
      <alignment horizontal="center" vertical="center"/>
    </xf>
    <xf numFmtId="0" fontId="68" fillId="27" borderId="13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54" fillId="0" borderId="0" xfId="0" applyFont="1" applyFill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57" fillId="0" borderId="15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38" fillId="27" borderId="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center" vertical="center"/>
    </xf>
    <xf numFmtId="0" fontId="57" fillId="0" borderId="33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70" fillId="0" borderId="0" xfId="0" applyFont="1" applyAlignment="1">
      <alignment horizontal="left" vertical="center"/>
    </xf>
    <xf numFmtId="0" fontId="57" fillId="0" borderId="51" xfId="0" applyFont="1" applyBorder="1" applyAlignment="1">
      <alignment horizontal="center"/>
    </xf>
    <xf numFmtId="0" fontId="38" fillId="27" borderId="0" xfId="0" applyFont="1" applyFill="1" applyBorder="1" applyAlignment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0" fontId="57" fillId="0" borderId="34" xfId="0" applyFont="1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57" fillId="24" borderId="33" xfId="0" applyFont="1" applyFill="1" applyBorder="1" applyAlignment="1">
      <alignment horizontal="center"/>
    </xf>
    <xf numFmtId="0" fontId="57" fillId="24" borderId="35" xfId="0" applyFont="1" applyFill="1" applyBorder="1" applyAlignment="1">
      <alignment horizontal="center"/>
    </xf>
    <xf numFmtId="0" fontId="57" fillId="24" borderId="37" xfId="0" applyFont="1" applyFill="1" applyBorder="1" applyAlignment="1">
      <alignment horizontal="center"/>
    </xf>
    <xf numFmtId="170" fontId="87" fillId="24" borderId="57" xfId="0" applyNumberFormat="1" applyFont="1" applyFill="1" applyBorder="1" applyAlignment="1">
      <alignment horizontal="center"/>
    </xf>
    <xf numFmtId="0" fontId="60" fillId="0" borderId="62" xfId="37" applyFont="1" applyBorder="1" applyAlignment="1"/>
    <xf numFmtId="0" fontId="60" fillId="0" borderId="61" xfId="37" applyFont="1" applyBorder="1" applyAlignment="1"/>
    <xf numFmtId="0" fontId="38" fillId="27" borderId="26" xfId="0" applyFont="1" applyFill="1" applyBorder="1" applyAlignment="1">
      <alignment horizontal="left" vertical="center"/>
    </xf>
    <xf numFmtId="167" fontId="34" fillId="0" borderId="27" xfId="57" applyNumberFormat="1" applyFont="1" applyBorder="1"/>
    <xf numFmtId="167" fontId="35" fillId="0" borderId="30" xfId="57" applyNumberFormat="1" applyFont="1" applyBorder="1"/>
  </cellXfs>
  <cellStyles count="60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9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3000000}"/>
    <cellStyle name="Normal_Sheet1 2" xfId="55" xr:uid="{00000000-0005-0000-0000-000034000000}"/>
    <cellStyle name="Note" xfId="38" builtinId="10" customBuiltin="1"/>
    <cellStyle name="Note 2" xfId="56" xr:uid="{00000000-0005-0000-0000-000036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FFFCC"/>
      <color rgb="FFEAE7DA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%22%3C----------%20to%20%22@October%20----------%3E" TargetMode="External"/><Relationship Id="rId1" Type="http://schemas.openxmlformats.org/officeDocument/2006/relationships/hyperlink" Target="mailto:%22%3C----------%20to%20%22@October%20----------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X487"/>
  <sheetViews>
    <sheetView showGridLines="0" zoomScale="80" zoomScaleNormal="80" workbookViewId="0">
      <selection activeCell="A162" sqref="A161:A162"/>
    </sheetView>
  </sheetViews>
  <sheetFormatPr defaultRowHeight="13.2" x14ac:dyDescent="0.25"/>
  <cols>
    <col min="1" max="1" width="33.33203125" customWidth="1"/>
    <col min="2" max="2" width="22.88671875" customWidth="1"/>
    <col min="3" max="4" width="20.6640625" customWidth="1"/>
    <col min="5" max="5" width="25.33203125" customWidth="1"/>
    <col min="6" max="6" width="20.6640625" customWidth="1"/>
    <col min="7" max="7" width="21.6640625" customWidth="1"/>
    <col min="8" max="8" width="26.33203125" customWidth="1"/>
    <col min="9" max="9" width="21.5546875" customWidth="1"/>
    <col min="10" max="15" width="15.6640625" customWidth="1"/>
    <col min="17" max="17" width="11.44140625" bestFit="1" customWidth="1"/>
    <col min="256" max="256" width="46" customWidth="1"/>
    <col min="257" max="257" width="22.88671875" customWidth="1"/>
    <col min="258" max="262" width="20.6640625" customWidth="1"/>
    <col min="263" max="263" width="15.6640625" customWidth="1"/>
    <col min="264" max="264" width="12.33203125" customWidth="1"/>
    <col min="265" max="265" width="29.33203125" customWidth="1"/>
    <col min="266" max="271" width="15.6640625" customWidth="1"/>
    <col min="273" max="273" width="11.44140625" bestFit="1" customWidth="1"/>
    <col min="512" max="512" width="46" customWidth="1"/>
    <col min="513" max="513" width="22.88671875" customWidth="1"/>
    <col min="514" max="518" width="20.6640625" customWidth="1"/>
    <col min="519" max="519" width="15.6640625" customWidth="1"/>
    <col min="520" max="520" width="12.33203125" customWidth="1"/>
    <col min="521" max="521" width="29.33203125" customWidth="1"/>
    <col min="522" max="527" width="15.6640625" customWidth="1"/>
    <col min="529" max="529" width="11.44140625" bestFit="1" customWidth="1"/>
    <col min="768" max="768" width="46" customWidth="1"/>
    <col min="769" max="769" width="22.88671875" customWidth="1"/>
    <col min="770" max="774" width="20.6640625" customWidth="1"/>
    <col min="775" max="775" width="15.6640625" customWidth="1"/>
    <col min="776" max="776" width="12.33203125" customWidth="1"/>
    <col min="777" max="777" width="29.33203125" customWidth="1"/>
    <col min="778" max="783" width="15.6640625" customWidth="1"/>
    <col min="785" max="785" width="11.44140625" bestFit="1" customWidth="1"/>
    <col min="1024" max="1024" width="46" customWidth="1"/>
    <col min="1025" max="1025" width="22.88671875" customWidth="1"/>
    <col min="1026" max="1030" width="20.6640625" customWidth="1"/>
    <col min="1031" max="1031" width="15.6640625" customWidth="1"/>
    <col min="1032" max="1032" width="12.33203125" customWidth="1"/>
    <col min="1033" max="1033" width="29.33203125" customWidth="1"/>
    <col min="1034" max="1039" width="15.6640625" customWidth="1"/>
    <col min="1041" max="1041" width="11.44140625" bestFit="1" customWidth="1"/>
    <col min="1280" max="1280" width="46" customWidth="1"/>
    <col min="1281" max="1281" width="22.88671875" customWidth="1"/>
    <col min="1282" max="1286" width="20.6640625" customWidth="1"/>
    <col min="1287" max="1287" width="15.6640625" customWidth="1"/>
    <col min="1288" max="1288" width="12.33203125" customWidth="1"/>
    <col min="1289" max="1289" width="29.33203125" customWidth="1"/>
    <col min="1290" max="1295" width="15.6640625" customWidth="1"/>
    <col min="1297" max="1297" width="11.44140625" bestFit="1" customWidth="1"/>
    <col min="1536" max="1536" width="46" customWidth="1"/>
    <col min="1537" max="1537" width="22.88671875" customWidth="1"/>
    <col min="1538" max="1542" width="20.6640625" customWidth="1"/>
    <col min="1543" max="1543" width="15.6640625" customWidth="1"/>
    <col min="1544" max="1544" width="12.33203125" customWidth="1"/>
    <col min="1545" max="1545" width="29.33203125" customWidth="1"/>
    <col min="1546" max="1551" width="15.6640625" customWidth="1"/>
    <col min="1553" max="1553" width="11.44140625" bestFit="1" customWidth="1"/>
    <col min="1792" max="1792" width="46" customWidth="1"/>
    <col min="1793" max="1793" width="22.88671875" customWidth="1"/>
    <col min="1794" max="1798" width="20.6640625" customWidth="1"/>
    <col min="1799" max="1799" width="15.6640625" customWidth="1"/>
    <col min="1800" max="1800" width="12.33203125" customWidth="1"/>
    <col min="1801" max="1801" width="29.33203125" customWidth="1"/>
    <col min="1802" max="1807" width="15.6640625" customWidth="1"/>
    <col min="1809" max="1809" width="11.44140625" bestFit="1" customWidth="1"/>
    <col min="2048" max="2048" width="46" customWidth="1"/>
    <col min="2049" max="2049" width="22.88671875" customWidth="1"/>
    <col min="2050" max="2054" width="20.6640625" customWidth="1"/>
    <col min="2055" max="2055" width="15.6640625" customWidth="1"/>
    <col min="2056" max="2056" width="12.33203125" customWidth="1"/>
    <col min="2057" max="2057" width="29.33203125" customWidth="1"/>
    <col min="2058" max="2063" width="15.6640625" customWidth="1"/>
    <col min="2065" max="2065" width="11.44140625" bestFit="1" customWidth="1"/>
    <col min="2304" max="2304" width="46" customWidth="1"/>
    <col min="2305" max="2305" width="22.88671875" customWidth="1"/>
    <col min="2306" max="2310" width="20.6640625" customWidth="1"/>
    <col min="2311" max="2311" width="15.6640625" customWidth="1"/>
    <col min="2312" max="2312" width="12.33203125" customWidth="1"/>
    <col min="2313" max="2313" width="29.33203125" customWidth="1"/>
    <col min="2314" max="2319" width="15.6640625" customWidth="1"/>
    <col min="2321" max="2321" width="11.44140625" bestFit="1" customWidth="1"/>
    <col min="2560" max="2560" width="46" customWidth="1"/>
    <col min="2561" max="2561" width="22.88671875" customWidth="1"/>
    <col min="2562" max="2566" width="20.6640625" customWidth="1"/>
    <col min="2567" max="2567" width="15.6640625" customWidth="1"/>
    <col min="2568" max="2568" width="12.33203125" customWidth="1"/>
    <col min="2569" max="2569" width="29.33203125" customWidth="1"/>
    <col min="2570" max="2575" width="15.6640625" customWidth="1"/>
    <col min="2577" max="2577" width="11.44140625" bestFit="1" customWidth="1"/>
    <col min="2816" max="2816" width="46" customWidth="1"/>
    <col min="2817" max="2817" width="22.88671875" customWidth="1"/>
    <col min="2818" max="2822" width="20.6640625" customWidth="1"/>
    <col min="2823" max="2823" width="15.6640625" customWidth="1"/>
    <col min="2824" max="2824" width="12.33203125" customWidth="1"/>
    <col min="2825" max="2825" width="29.33203125" customWidth="1"/>
    <col min="2826" max="2831" width="15.6640625" customWidth="1"/>
    <col min="2833" max="2833" width="11.44140625" bestFit="1" customWidth="1"/>
    <col min="3072" max="3072" width="46" customWidth="1"/>
    <col min="3073" max="3073" width="22.88671875" customWidth="1"/>
    <col min="3074" max="3078" width="20.6640625" customWidth="1"/>
    <col min="3079" max="3079" width="15.6640625" customWidth="1"/>
    <col min="3080" max="3080" width="12.33203125" customWidth="1"/>
    <col min="3081" max="3081" width="29.33203125" customWidth="1"/>
    <col min="3082" max="3087" width="15.6640625" customWidth="1"/>
    <col min="3089" max="3089" width="11.44140625" bestFit="1" customWidth="1"/>
    <col min="3328" max="3328" width="46" customWidth="1"/>
    <col min="3329" max="3329" width="22.88671875" customWidth="1"/>
    <col min="3330" max="3334" width="20.6640625" customWidth="1"/>
    <col min="3335" max="3335" width="15.6640625" customWidth="1"/>
    <col min="3336" max="3336" width="12.33203125" customWidth="1"/>
    <col min="3337" max="3337" width="29.33203125" customWidth="1"/>
    <col min="3338" max="3343" width="15.6640625" customWidth="1"/>
    <col min="3345" max="3345" width="11.44140625" bestFit="1" customWidth="1"/>
    <col min="3584" max="3584" width="46" customWidth="1"/>
    <col min="3585" max="3585" width="22.88671875" customWidth="1"/>
    <col min="3586" max="3590" width="20.6640625" customWidth="1"/>
    <col min="3591" max="3591" width="15.6640625" customWidth="1"/>
    <col min="3592" max="3592" width="12.33203125" customWidth="1"/>
    <col min="3593" max="3593" width="29.33203125" customWidth="1"/>
    <col min="3594" max="3599" width="15.6640625" customWidth="1"/>
    <col min="3601" max="3601" width="11.44140625" bestFit="1" customWidth="1"/>
    <col min="3840" max="3840" width="46" customWidth="1"/>
    <col min="3841" max="3841" width="22.88671875" customWidth="1"/>
    <col min="3842" max="3846" width="20.6640625" customWidth="1"/>
    <col min="3847" max="3847" width="15.6640625" customWidth="1"/>
    <col min="3848" max="3848" width="12.33203125" customWidth="1"/>
    <col min="3849" max="3849" width="29.33203125" customWidth="1"/>
    <col min="3850" max="3855" width="15.6640625" customWidth="1"/>
    <col min="3857" max="3857" width="11.44140625" bestFit="1" customWidth="1"/>
    <col min="4096" max="4096" width="46" customWidth="1"/>
    <col min="4097" max="4097" width="22.88671875" customWidth="1"/>
    <col min="4098" max="4102" width="20.6640625" customWidth="1"/>
    <col min="4103" max="4103" width="15.6640625" customWidth="1"/>
    <col min="4104" max="4104" width="12.33203125" customWidth="1"/>
    <col min="4105" max="4105" width="29.33203125" customWidth="1"/>
    <col min="4106" max="4111" width="15.6640625" customWidth="1"/>
    <col min="4113" max="4113" width="11.44140625" bestFit="1" customWidth="1"/>
    <col min="4352" max="4352" width="46" customWidth="1"/>
    <col min="4353" max="4353" width="22.88671875" customWidth="1"/>
    <col min="4354" max="4358" width="20.6640625" customWidth="1"/>
    <col min="4359" max="4359" width="15.6640625" customWidth="1"/>
    <col min="4360" max="4360" width="12.33203125" customWidth="1"/>
    <col min="4361" max="4361" width="29.33203125" customWidth="1"/>
    <col min="4362" max="4367" width="15.6640625" customWidth="1"/>
    <col min="4369" max="4369" width="11.44140625" bestFit="1" customWidth="1"/>
    <col min="4608" max="4608" width="46" customWidth="1"/>
    <col min="4609" max="4609" width="22.88671875" customWidth="1"/>
    <col min="4610" max="4614" width="20.6640625" customWidth="1"/>
    <col min="4615" max="4615" width="15.6640625" customWidth="1"/>
    <col min="4616" max="4616" width="12.33203125" customWidth="1"/>
    <col min="4617" max="4617" width="29.33203125" customWidth="1"/>
    <col min="4618" max="4623" width="15.6640625" customWidth="1"/>
    <col min="4625" max="4625" width="11.44140625" bestFit="1" customWidth="1"/>
    <col min="4864" max="4864" width="46" customWidth="1"/>
    <col min="4865" max="4865" width="22.88671875" customWidth="1"/>
    <col min="4866" max="4870" width="20.6640625" customWidth="1"/>
    <col min="4871" max="4871" width="15.6640625" customWidth="1"/>
    <col min="4872" max="4872" width="12.33203125" customWidth="1"/>
    <col min="4873" max="4873" width="29.33203125" customWidth="1"/>
    <col min="4874" max="4879" width="15.6640625" customWidth="1"/>
    <col min="4881" max="4881" width="11.44140625" bestFit="1" customWidth="1"/>
    <col min="5120" max="5120" width="46" customWidth="1"/>
    <col min="5121" max="5121" width="22.88671875" customWidth="1"/>
    <col min="5122" max="5126" width="20.6640625" customWidth="1"/>
    <col min="5127" max="5127" width="15.6640625" customWidth="1"/>
    <col min="5128" max="5128" width="12.33203125" customWidth="1"/>
    <col min="5129" max="5129" width="29.33203125" customWidth="1"/>
    <col min="5130" max="5135" width="15.6640625" customWidth="1"/>
    <col min="5137" max="5137" width="11.44140625" bestFit="1" customWidth="1"/>
    <col min="5376" max="5376" width="46" customWidth="1"/>
    <col min="5377" max="5377" width="22.88671875" customWidth="1"/>
    <col min="5378" max="5382" width="20.6640625" customWidth="1"/>
    <col min="5383" max="5383" width="15.6640625" customWidth="1"/>
    <col min="5384" max="5384" width="12.33203125" customWidth="1"/>
    <col min="5385" max="5385" width="29.33203125" customWidth="1"/>
    <col min="5386" max="5391" width="15.6640625" customWidth="1"/>
    <col min="5393" max="5393" width="11.44140625" bestFit="1" customWidth="1"/>
    <col min="5632" max="5632" width="46" customWidth="1"/>
    <col min="5633" max="5633" width="22.88671875" customWidth="1"/>
    <col min="5634" max="5638" width="20.6640625" customWidth="1"/>
    <col min="5639" max="5639" width="15.6640625" customWidth="1"/>
    <col min="5640" max="5640" width="12.33203125" customWidth="1"/>
    <col min="5641" max="5641" width="29.33203125" customWidth="1"/>
    <col min="5642" max="5647" width="15.6640625" customWidth="1"/>
    <col min="5649" max="5649" width="11.44140625" bestFit="1" customWidth="1"/>
    <col min="5888" max="5888" width="46" customWidth="1"/>
    <col min="5889" max="5889" width="22.88671875" customWidth="1"/>
    <col min="5890" max="5894" width="20.6640625" customWidth="1"/>
    <col min="5895" max="5895" width="15.6640625" customWidth="1"/>
    <col min="5896" max="5896" width="12.33203125" customWidth="1"/>
    <col min="5897" max="5897" width="29.33203125" customWidth="1"/>
    <col min="5898" max="5903" width="15.6640625" customWidth="1"/>
    <col min="5905" max="5905" width="11.44140625" bestFit="1" customWidth="1"/>
    <col min="6144" max="6144" width="46" customWidth="1"/>
    <col min="6145" max="6145" width="22.88671875" customWidth="1"/>
    <col min="6146" max="6150" width="20.6640625" customWidth="1"/>
    <col min="6151" max="6151" width="15.6640625" customWidth="1"/>
    <col min="6152" max="6152" width="12.33203125" customWidth="1"/>
    <col min="6153" max="6153" width="29.33203125" customWidth="1"/>
    <col min="6154" max="6159" width="15.6640625" customWidth="1"/>
    <col min="6161" max="6161" width="11.44140625" bestFit="1" customWidth="1"/>
    <col min="6400" max="6400" width="46" customWidth="1"/>
    <col min="6401" max="6401" width="22.88671875" customWidth="1"/>
    <col min="6402" max="6406" width="20.6640625" customWidth="1"/>
    <col min="6407" max="6407" width="15.6640625" customWidth="1"/>
    <col min="6408" max="6408" width="12.33203125" customWidth="1"/>
    <col min="6409" max="6409" width="29.33203125" customWidth="1"/>
    <col min="6410" max="6415" width="15.6640625" customWidth="1"/>
    <col min="6417" max="6417" width="11.44140625" bestFit="1" customWidth="1"/>
    <col min="6656" max="6656" width="46" customWidth="1"/>
    <col min="6657" max="6657" width="22.88671875" customWidth="1"/>
    <col min="6658" max="6662" width="20.6640625" customWidth="1"/>
    <col min="6663" max="6663" width="15.6640625" customWidth="1"/>
    <col min="6664" max="6664" width="12.33203125" customWidth="1"/>
    <col min="6665" max="6665" width="29.33203125" customWidth="1"/>
    <col min="6666" max="6671" width="15.6640625" customWidth="1"/>
    <col min="6673" max="6673" width="11.44140625" bestFit="1" customWidth="1"/>
    <col min="6912" max="6912" width="46" customWidth="1"/>
    <col min="6913" max="6913" width="22.88671875" customWidth="1"/>
    <col min="6914" max="6918" width="20.6640625" customWidth="1"/>
    <col min="6919" max="6919" width="15.6640625" customWidth="1"/>
    <col min="6920" max="6920" width="12.33203125" customWidth="1"/>
    <col min="6921" max="6921" width="29.33203125" customWidth="1"/>
    <col min="6922" max="6927" width="15.6640625" customWidth="1"/>
    <col min="6929" max="6929" width="11.44140625" bestFit="1" customWidth="1"/>
    <col min="7168" max="7168" width="46" customWidth="1"/>
    <col min="7169" max="7169" width="22.88671875" customWidth="1"/>
    <col min="7170" max="7174" width="20.6640625" customWidth="1"/>
    <col min="7175" max="7175" width="15.6640625" customWidth="1"/>
    <col min="7176" max="7176" width="12.33203125" customWidth="1"/>
    <col min="7177" max="7177" width="29.33203125" customWidth="1"/>
    <col min="7178" max="7183" width="15.6640625" customWidth="1"/>
    <col min="7185" max="7185" width="11.44140625" bestFit="1" customWidth="1"/>
    <col min="7424" max="7424" width="46" customWidth="1"/>
    <col min="7425" max="7425" width="22.88671875" customWidth="1"/>
    <col min="7426" max="7430" width="20.6640625" customWidth="1"/>
    <col min="7431" max="7431" width="15.6640625" customWidth="1"/>
    <col min="7432" max="7432" width="12.33203125" customWidth="1"/>
    <col min="7433" max="7433" width="29.33203125" customWidth="1"/>
    <col min="7434" max="7439" width="15.6640625" customWidth="1"/>
    <col min="7441" max="7441" width="11.44140625" bestFit="1" customWidth="1"/>
    <col min="7680" max="7680" width="46" customWidth="1"/>
    <col min="7681" max="7681" width="22.88671875" customWidth="1"/>
    <col min="7682" max="7686" width="20.6640625" customWidth="1"/>
    <col min="7687" max="7687" width="15.6640625" customWidth="1"/>
    <col min="7688" max="7688" width="12.33203125" customWidth="1"/>
    <col min="7689" max="7689" width="29.33203125" customWidth="1"/>
    <col min="7690" max="7695" width="15.6640625" customWidth="1"/>
    <col min="7697" max="7697" width="11.44140625" bestFit="1" customWidth="1"/>
    <col min="7936" max="7936" width="46" customWidth="1"/>
    <col min="7937" max="7937" width="22.88671875" customWidth="1"/>
    <col min="7938" max="7942" width="20.6640625" customWidth="1"/>
    <col min="7943" max="7943" width="15.6640625" customWidth="1"/>
    <col min="7944" max="7944" width="12.33203125" customWidth="1"/>
    <col min="7945" max="7945" width="29.33203125" customWidth="1"/>
    <col min="7946" max="7951" width="15.6640625" customWidth="1"/>
    <col min="7953" max="7953" width="11.44140625" bestFit="1" customWidth="1"/>
    <col min="8192" max="8192" width="46" customWidth="1"/>
    <col min="8193" max="8193" width="22.88671875" customWidth="1"/>
    <col min="8194" max="8198" width="20.6640625" customWidth="1"/>
    <col min="8199" max="8199" width="15.6640625" customWidth="1"/>
    <col min="8200" max="8200" width="12.33203125" customWidth="1"/>
    <col min="8201" max="8201" width="29.33203125" customWidth="1"/>
    <col min="8202" max="8207" width="15.6640625" customWidth="1"/>
    <col min="8209" max="8209" width="11.44140625" bestFit="1" customWidth="1"/>
    <col min="8448" max="8448" width="46" customWidth="1"/>
    <col min="8449" max="8449" width="22.88671875" customWidth="1"/>
    <col min="8450" max="8454" width="20.6640625" customWidth="1"/>
    <col min="8455" max="8455" width="15.6640625" customWidth="1"/>
    <col min="8456" max="8456" width="12.33203125" customWidth="1"/>
    <col min="8457" max="8457" width="29.33203125" customWidth="1"/>
    <col min="8458" max="8463" width="15.6640625" customWidth="1"/>
    <col min="8465" max="8465" width="11.44140625" bestFit="1" customWidth="1"/>
    <col min="8704" max="8704" width="46" customWidth="1"/>
    <col min="8705" max="8705" width="22.88671875" customWidth="1"/>
    <col min="8706" max="8710" width="20.6640625" customWidth="1"/>
    <col min="8711" max="8711" width="15.6640625" customWidth="1"/>
    <col min="8712" max="8712" width="12.33203125" customWidth="1"/>
    <col min="8713" max="8713" width="29.33203125" customWidth="1"/>
    <col min="8714" max="8719" width="15.6640625" customWidth="1"/>
    <col min="8721" max="8721" width="11.44140625" bestFit="1" customWidth="1"/>
    <col min="8960" max="8960" width="46" customWidth="1"/>
    <col min="8961" max="8961" width="22.88671875" customWidth="1"/>
    <col min="8962" max="8966" width="20.6640625" customWidth="1"/>
    <col min="8967" max="8967" width="15.6640625" customWidth="1"/>
    <col min="8968" max="8968" width="12.33203125" customWidth="1"/>
    <col min="8969" max="8969" width="29.33203125" customWidth="1"/>
    <col min="8970" max="8975" width="15.6640625" customWidth="1"/>
    <col min="8977" max="8977" width="11.44140625" bestFit="1" customWidth="1"/>
    <col min="9216" max="9216" width="46" customWidth="1"/>
    <col min="9217" max="9217" width="22.88671875" customWidth="1"/>
    <col min="9218" max="9222" width="20.6640625" customWidth="1"/>
    <col min="9223" max="9223" width="15.6640625" customWidth="1"/>
    <col min="9224" max="9224" width="12.33203125" customWidth="1"/>
    <col min="9225" max="9225" width="29.33203125" customWidth="1"/>
    <col min="9226" max="9231" width="15.6640625" customWidth="1"/>
    <col min="9233" max="9233" width="11.44140625" bestFit="1" customWidth="1"/>
    <col min="9472" max="9472" width="46" customWidth="1"/>
    <col min="9473" max="9473" width="22.88671875" customWidth="1"/>
    <col min="9474" max="9478" width="20.6640625" customWidth="1"/>
    <col min="9479" max="9479" width="15.6640625" customWidth="1"/>
    <col min="9480" max="9480" width="12.33203125" customWidth="1"/>
    <col min="9481" max="9481" width="29.33203125" customWidth="1"/>
    <col min="9482" max="9487" width="15.6640625" customWidth="1"/>
    <col min="9489" max="9489" width="11.44140625" bestFit="1" customWidth="1"/>
    <col min="9728" max="9728" width="46" customWidth="1"/>
    <col min="9729" max="9729" width="22.88671875" customWidth="1"/>
    <col min="9730" max="9734" width="20.6640625" customWidth="1"/>
    <col min="9735" max="9735" width="15.6640625" customWidth="1"/>
    <col min="9736" max="9736" width="12.33203125" customWidth="1"/>
    <col min="9737" max="9737" width="29.33203125" customWidth="1"/>
    <col min="9738" max="9743" width="15.6640625" customWidth="1"/>
    <col min="9745" max="9745" width="11.44140625" bestFit="1" customWidth="1"/>
    <col min="9984" max="9984" width="46" customWidth="1"/>
    <col min="9985" max="9985" width="22.88671875" customWidth="1"/>
    <col min="9986" max="9990" width="20.6640625" customWidth="1"/>
    <col min="9991" max="9991" width="15.6640625" customWidth="1"/>
    <col min="9992" max="9992" width="12.33203125" customWidth="1"/>
    <col min="9993" max="9993" width="29.33203125" customWidth="1"/>
    <col min="9994" max="9999" width="15.6640625" customWidth="1"/>
    <col min="10001" max="10001" width="11.44140625" bestFit="1" customWidth="1"/>
    <col min="10240" max="10240" width="46" customWidth="1"/>
    <col min="10241" max="10241" width="22.88671875" customWidth="1"/>
    <col min="10242" max="10246" width="20.6640625" customWidth="1"/>
    <col min="10247" max="10247" width="15.6640625" customWidth="1"/>
    <col min="10248" max="10248" width="12.33203125" customWidth="1"/>
    <col min="10249" max="10249" width="29.33203125" customWidth="1"/>
    <col min="10250" max="10255" width="15.6640625" customWidth="1"/>
    <col min="10257" max="10257" width="11.44140625" bestFit="1" customWidth="1"/>
    <col min="10496" max="10496" width="46" customWidth="1"/>
    <col min="10497" max="10497" width="22.88671875" customWidth="1"/>
    <col min="10498" max="10502" width="20.6640625" customWidth="1"/>
    <col min="10503" max="10503" width="15.6640625" customWidth="1"/>
    <col min="10504" max="10504" width="12.33203125" customWidth="1"/>
    <col min="10505" max="10505" width="29.33203125" customWidth="1"/>
    <col min="10506" max="10511" width="15.6640625" customWidth="1"/>
    <col min="10513" max="10513" width="11.44140625" bestFit="1" customWidth="1"/>
    <col min="10752" max="10752" width="46" customWidth="1"/>
    <col min="10753" max="10753" width="22.88671875" customWidth="1"/>
    <col min="10754" max="10758" width="20.6640625" customWidth="1"/>
    <col min="10759" max="10759" width="15.6640625" customWidth="1"/>
    <col min="10760" max="10760" width="12.33203125" customWidth="1"/>
    <col min="10761" max="10761" width="29.33203125" customWidth="1"/>
    <col min="10762" max="10767" width="15.6640625" customWidth="1"/>
    <col min="10769" max="10769" width="11.44140625" bestFit="1" customWidth="1"/>
    <col min="11008" max="11008" width="46" customWidth="1"/>
    <col min="11009" max="11009" width="22.88671875" customWidth="1"/>
    <col min="11010" max="11014" width="20.6640625" customWidth="1"/>
    <col min="11015" max="11015" width="15.6640625" customWidth="1"/>
    <col min="11016" max="11016" width="12.33203125" customWidth="1"/>
    <col min="11017" max="11017" width="29.33203125" customWidth="1"/>
    <col min="11018" max="11023" width="15.6640625" customWidth="1"/>
    <col min="11025" max="11025" width="11.44140625" bestFit="1" customWidth="1"/>
    <col min="11264" max="11264" width="46" customWidth="1"/>
    <col min="11265" max="11265" width="22.88671875" customWidth="1"/>
    <col min="11266" max="11270" width="20.6640625" customWidth="1"/>
    <col min="11271" max="11271" width="15.6640625" customWidth="1"/>
    <col min="11272" max="11272" width="12.33203125" customWidth="1"/>
    <col min="11273" max="11273" width="29.33203125" customWidth="1"/>
    <col min="11274" max="11279" width="15.6640625" customWidth="1"/>
    <col min="11281" max="11281" width="11.44140625" bestFit="1" customWidth="1"/>
    <col min="11520" max="11520" width="46" customWidth="1"/>
    <col min="11521" max="11521" width="22.88671875" customWidth="1"/>
    <col min="11522" max="11526" width="20.6640625" customWidth="1"/>
    <col min="11527" max="11527" width="15.6640625" customWidth="1"/>
    <col min="11528" max="11528" width="12.33203125" customWidth="1"/>
    <col min="11529" max="11529" width="29.33203125" customWidth="1"/>
    <col min="11530" max="11535" width="15.6640625" customWidth="1"/>
    <col min="11537" max="11537" width="11.44140625" bestFit="1" customWidth="1"/>
    <col min="11776" max="11776" width="46" customWidth="1"/>
    <col min="11777" max="11777" width="22.88671875" customWidth="1"/>
    <col min="11778" max="11782" width="20.6640625" customWidth="1"/>
    <col min="11783" max="11783" width="15.6640625" customWidth="1"/>
    <col min="11784" max="11784" width="12.33203125" customWidth="1"/>
    <col min="11785" max="11785" width="29.33203125" customWidth="1"/>
    <col min="11786" max="11791" width="15.6640625" customWidth="1"/>
    <col min="11793" max="11793" width="11.44140625" bestFit="1" customWidth="1"/>
    <col min="12032" max="12032" width="46" customWidth="1"/>
    <col min="12033" max="12033" width="22.88671875" customWidth="1"/>
    <col min="12034" max="12038" width="20.6640625" customWidth="1"/>
    <col min="12039" max="12039" width="15.6640625" customWidth="1"/>
    <col min="12040" max="12040" width="12.33203125" customWidth="1"/>
    <col min="12041" max="12041" width="29.33203125" customWidth="1"/>
    <col min="12042" max="12047" width="15.6640625" customWidth="1"/>
    <col min="12049" max="12049" width="11.44140625" bestFit="1" customWidth="1"/>
    <col min="12288" max="12288" width="46" customWidth="1"/>
    <col min="12289" max="12289" width="22.88671875" customWidth="1"/>
    <col min="12290" max="12294" width="20.6640625" customWidth="1"/>
    <col min="12295" max="12295" width="15.6640625" customWidth="1"/>
    <col min="12296" max="12296" width="12.33203125" customWidth="1"/>
    <col min="12297" max="12297" width="29.33203125" customWidth="1"/>
    <col min="12298" max="12303" width="15.6640625" customWidth="1"/>
    <col min="12305" max="12305" width="11.44140625" bestFit="1" customWidth="1"/>
    <col min="12544" max="12544" width="46" customWidth="1"/>
    <col min="12545" max="12545" width="22.88671875" customWidth="1"/>
    <col min="12546" max="12550" width="20.6640625" customWidth="1"/>
    <col min="12551" max="12551" width="15.6640625" customWidth="1"/>
    <col min="12552" max="12552" width="12.33203125" customWidth="1"/>
    <col min="12553" max="12553" width="29.33203125" customWidth="1"/>
    <col min="12554" max="12559" width="15.6640625" customWidth="1"/>
    <col min="12561" max="12561" width="11.44140625" bestFit="1" customWidth="1"/>
    <col min="12800" max="12800" width="46" customWidth="1"/>
    <col min="12801" max="12801" width="22.88671875" customWidth="1"/>
    <col min="12802" max="12806" width="20.6640625" customWidth="1"/>
    <col min="12807" max="12807" width="15.6640625" customWidth="1"/>
    <col min="12808" max="12808" width="12.33203125" customWidth="1"/>
    <col min="12809" max="12809" width="29.33203125" customWidth="1"/>
    <col min="12810" max="12815" width="15.6640625" customWidth="1"/>
    <col min="12817" max="12817" width="11.44140625" bestFit="1" customWidth="1"/>
    <col min="13056" max="13056" width="46" customWidth="1"/>
    <col min="13057" max="13057" width="22.88671875" customWidth="1"/>
    <col min="13058" max="13062" width="20.6640625" customWidth="1"/>
    <col min="13063" max="13063" width="15.6640625" customWidth="1"/>
    <col min="13064" max="13064" width="12.33203125" customWidth="1"/>
    <col min="13065" max="13065" width="29.33203125" customWidth="1"/>
    <col min="13066" max="13071" width="15.6640625" customWidth="1"/>
    <col min="13073" max="13073" width="11.44140625" bestFit="1" customWidth="1"/>
    <col min="13312" max="13312" width="46" customWidth="1"/>
    <col min="13313" max="13313" width="22.88671875" customWidth="1"/>
    <col min="13314" max="13318" width="20.6640625" customWidth="1"/>
    <col min="13319" max="13319" width="15.6640625" customWidth="1"/>
    <col min="13320" max="13320" width="12.33203125" customWidth="1"/>
    <col min="13321" max="13321" width="29.33203125" customWidth="1"/>
    <col min="13322" max="13327" width="15.6640625" customWidth="1"/>
    <col min="13329" max="13329" width="11.44140625" bestFit="1" customWidth="1"/>
    <col min="13568" max="13568" width="46" customWidth="1"/>
    <col min="13569" max="13569" width="22.88671875" customWidth="1"/>
    <col min="13570" max="13574" width="20.6640625" customWidth="1"/>
    <col min="13575" max="13575" width="15.6640625" customWidth="1"/>
    <col min="13576" max="13576" width="12.33203125" customWidth="1"/>
    <col min="13577" max="13577" width="29.33203125" customWidth="1"/>
    <col min="13578" max="13583" width="15.6640625" customWidth="1"/>
    <col min="13585" max="13585" width="11.44140625" bestFit="1" customWidth="1"/>
    <col min="13824" max="13824" width="46" customWidth="1"/>
    <col min="13825" max="13825" width="22.88671875" customWidth="1"/>
    <col min="13826" max="13830" width="20.6640625" customWidth="1"/>
    <col min="13831" max="13831" width="15.6640625" customWidth="1"/>
    <col min="13832" max="13832" width="12.33203125" customWidth="1"/>
    <col min="13833" max="13833" width="29.33203125" customWidth="1"/>
    <col min="13834" max="13839" width="15.6640625" customWidth="1"/>
    <col min="13841" max="13841" width="11.44140625" bestFit="1" customWidth="1"/>
    <col min="14080" max="14080" width="46" customWidth="1"/>
    <col min="14081" max="14081" width="22.88671875" customWidth="1"/>
    <col min="14082" max="14086" width="20.6640625" customWidth="1"/>
    <col min="14087" max="14087" width="15.6640625" customWidth="1"/>
    <col min="14088" max="14088" width="12.33203125" customWidth="1"/>
    <col min="14089" max="14089" width="29.33203125" customWidth="1"/>
    <col min="14090" max="14095" width="15.6640625" customWidth="1"/>
    <col min="14097" max="14097" width="11.44140625" bestFit="1" customWidth="1"/>
    <col min="14336" max="14336" width="46" customWidth="1"/>
    <col min="14337" max="14337" width="22.88671875" customWidth="1"/>
    <col min="14338" max="14342" width="20.6640625" customWidth="1"/>
    <col min="14343" max="14343" width="15.6640625" customWidth="1"/>
    <col min="14344" max="14344" width="12.33203125" customWidth="1"/>
    <col min="14345" max="14345" width="29.33203125" customWidth="1"/>
    <col min="14346" max="14351" width="15.6640625" customWidth="1"/>
    <col min="14353" max="14353" width="11.44140625" bestFit="1" customWidth="1"/>
    <col min="14592" max="14592" width="46" customWidth="1"/>
    <col min="14593" max="14593" width="22.88671875" customWidth="1"/>
    <col min="14594" max="14598" width="20.6640625" customWidth="1"/>
    <col min="14599" max="14599" width="15.6640625" customWidth="1"/>
    <col min="14600" max="14600" width="12.33203125" customWidth="1"/>
    <col min="14601" max="14601" width="29.33203125" customWidth="1"/>
    <col min="14602" max="14607" width="15.6640625" customWidth="1"/>
    <col min="14609" max="14609" width="11.44140625" bestFit="1" customWidth="1"/>
    <col min="14848" max="14848" width="46" customWidth="1"/>
    <col min="14849" max="14849" width="22.88671875" customWidth="1"/>
    <col min="14850" max="14854" width="20.6640625" customWidth="1"/>
    <col min="14855" max="14855" width="15.6640625" customWidth="1"/>
    <col min="14856" max="14856" width="12.33203125" customWidth="1"/>
    <col min="14857" max="14857" width="29.33203125" customWidth="1"/>
    <col min="14858" max="14863" width="15.6640625" customWidth="1"/>
    <col min="14865" max="14865" width="11.44140625" bestFit="1" customWidth="1"/>
    <col min="15104" max="15104" width="46" customWidth="1"/>
    <col min="15105" max="15105" width="22.88671875" customWidth="1"/>
    <col min="15106" max="15110" width="20.6640625" customWidth="1"/>
    <col min="15111" max="15111" width="15.6640625" customWidth="1"/>
    <col min="15112" max="15112" width="12.33203125" customWidth="1"/>
    <col min="15113" max="15113" width="29.33203125" customWidth="1"/>
    <col min="15114" max="15119" width="15.6640625" customWidth="1"/>
    <col min="15121" max="15121" width="11.44140625" bestFit="1" customWidth="1"/>
    <col min="15360" max="15360" width="46" customWidth="1"/>
    <col min="15361" max="15361" width="22.88671875" customWidth="1"/>
    <col min="15362" max="15366" width="20.6640625" customWidth="1"/>
    <col min="15367" max="15367" width="15.6640625" customWidth="1"/>
    <col min="15368" max="15368" width="12.33203125" customWidth="1"/>
    <col min="15369" max="15369" width="29.33203125" customWidth="1"/>
    <col min="15370" max="15375" width="15.6640625" customWidth="1"/>
    <col min="15377" max="15377" width="11.44140625" bestFit="1" customWidth="1"/>
    <col min="15616" max="15616" width="46" customWidth="1"/>
    <col min="15617" max="15617" width="22.88671875" customWidth="1"/>
    <col min="15618" max="15622" width="20.6640625" customWidth="1"/>
    <col min="15623" max="15623" width="15.6640625" customWidth="1"/>
    <col min="15624" max="15624" width="12.33203125" customWidth="1"/>
    <col min="15625" max="15625" width="29.33203125" customWidth="1"/>
    <col min="15626" max="15631" width="15.6640625" customWidth="1"/>
    <col min="15633" max="15633" width="11.44140625" bestFit="1" customWidth="1"/>
    <col min="15872" max="15872" width="46" customWidth="1"/>
    <col min="15873" max="15873" width="22.88671875" customWidth="1"/>
    <col min="15874" max="15878" width="20.6640625" customWidth="1"/>
    <col min="15879" max="15879" width="15.6640625" customWidth="1"/>
    <col min="15880" max="15880" width="12.33203125" customWidth="1"/>
    <col min="15881" max="15881" width="29.33203125" customWidth="1"/>
    <col min="15882" max="15887" width="15.6640625" customWidth="1"/>
    <col min="15889" max="15889" width="11.44140625" bestFit="1" customWidth="1"/>
    <col min="16128" max="16128" width="46" customWidth="1"/>
    <col min="16129" max="16129" width="22.88671875" customWidth="1"/>
    <col min="16130" max="16134" width="20.6640625" customWidth="1"/>
    <col min="16135" max="16135" width="15.6640625" customWidth="1"/>
    <col min="16136" max="16136" width="12.33203125" customWidth="1"/>
    <col min="16137" max="16137" width="29.33203125" customWidth="1"/>
    <col min="16138" max="16143" width="15.6640625" customWidth="1"/>
    <col min="16145" max="16145" width="11.44140625" bestFit="1" customWidth="1"/>
  </cols>
  <sheetData>
    <row r="1" spans="1:24" ht="18" x14ac:dyDescent="0.35">
      <c r="A1" s="406" t="s">
        <v>236</v>
      </c>
      <c r="E1" s="481"/>
      <c r="F1" s="529" t="s">
        <v>304</v>
      </c>
    </row>
    <row r="2" spans="1:24" ht="13.8" x14ac:dyDescent="0.25">
      <c r="B2" s="407"/>
      <c r="C2" s="408"/>
      <c r="D2" s="409"/>
      <c r="E2" s="407"/>
      <c r="F2" s="409"/>
      <c r="G2" s="409"/>
      <c r="I2" s="407"/>
      <c r="J2" s="409"/>
      <c r="K2" s="409"/>
      <c r="L2" s="409"/>
      <c r="M2" s="409"/>
      <c r="N2" s="409"/>
    </row>
    <row r="3" spans="1:24" ht="37.950000000000003" customHeight="1" x14ac:dyDescent="0.3">
      <c r="A3" s="410"/>
      <c r="B3" s="559" t="s">
        <v>177</v>
      </c>
      <c r="C3" s="483" t="s">
        <v>237</v>
      </c>
      <c r="D3" s="485" t="s">
        <v>239</v>
      </c>
      <c r="E3" s="559" t="s">
        <v>178</v>
      </c>
      <c r="F3" s="560" t="s">
        <v>179</v>
      </c>
      <c r="G3" s="562" t="s">
        <v>238</v>
      </c>
      <c r="J3" s="558"/>
      <c r="K3" s="409"/>
      <c r="L3" s="409"/>
      <c r="M3" s="409"/>
      <c r="N3" s="409"/>
    </row>
    <row r="4" spans="1:24" ht="24" customHeight="1" x14ac:dyDescent="0.3">
      <c r="A4" s="411"/>
      <c r="B4" s="559"/>
      <c r="C4" s="484" t="str">
        <f>+F1</f>
        <v>13.10.21</v>
      </c>
      <c r="D4" s="482" t="str">
        <f>+F1</f>
        <v>13.10.21</v>
      </c>
      <c r="E4" s="559"/>
      <c r="F4" s="561"/>
      <c r="G4" s="563"/>
      <c r="J4" s="558"/>
      <c r="K4" s="412"/>
      <c r="L4" s="412"/>
      <c r="M4" s="412"/>
      <c r="N4" s="412"/>
      <c r="O4" s="412"/>
      <c r="P4" s="360"/>
      <c r="Q4" s="11"/>
      <c r="R4" s="11"/>
      <c r="S4" s="11"/>
      <c r="T4" s="11"/>
      <c r="U4" s="11"/>
      <c r="V4" s="11"/>
      <c r="W4" s="11"/>
      <c r="X4" s="11"/>
    </row>
    <row r="5" spans="1:24" ht="27.6" customHeight="1" x14ac:dyDescent="0.3">
      <c r="A5" s="413" t="s">
        <v>176</v>
      </c>
      <c r="B5" s="439">
        <v>47326</v>
      </c>
      <c r="C5" s="440">
        <f>+C23</f>
        <v>3755.45</v>
      </c>
      <c r="D5" s="438">
        <f>+B5-C5</f>
        <v>43570.55</v>
      </c>
      <c r="E5" s="438">
        <v>18000</v>
      </c>
      <c r="F5" s="441">
        <v>0</v>
      </c>
      <c r="G5" s="438">
        <f>+D5+F5+E5</f>
        <v>61570.55</v>
      </c>
      <c r="I5" s="533"/>
      <c r="J5" s="544"/>
      <c r="L5" s="568"/>
      <c r="M5" s="568"/>
      <c r="N5" s="568"/>
      <c r="O5" s="412"/>
      <c r="P5" s="360"/>
      <c r="Q5" s="11"/>
      <c r="R5" s="11"/>
      <c r="S5" s="11"/>
      <c r="T5" s="11"/>
      <c r="U5" s="11"/>
      <c r="V5" s="11"/>
      <c r="W5" s="11"/>
      <c r="X5" s="11"/>
    </row>
    <row r="6" spans="1:24" ht="14.4" x14ac:dyDescent="0.3">
      <c r="A6" s="414" t="s">
        <v>152</v>
      </c>
      <c r="B6" s="439">
        <v>9180</v>
      </c>
      <c r="C6" s="440">
        <f>+F23</f>
        <v>25641.739999999998</v>
      </c>
      <c r="D6" s="438">
        <f t="shared" ref="D6:D18" si="0">+B6-C6</f>
        <v>-16461.739999999998</v>
      </c>
      <c r="E6" s="438">
        <v>13650</v>
      </c>
      <c r="F6" s="441">
        <v>0</v>
      </c>
      <c r="G6" s="438">
        <f t="shared" ref="G6:G19" si="1">+D6+F6+E6</f>
        <v>-2811.739999999998</v>
      </c>
      <c r="J6" s="412"/>
      <c r="L6" s="437"/>
      <c r="M6" s="437"/>
      <c r="N6" s="437"/>
      <c r="O6" s="412"/>
      <c r="P6" s="360"/>
      <c r="Q6" s="11"/>
      <c r="R6" s="11"/>
      <c r="S6" s="11"/>
      <c r="T6" s="11"/>
      <c r="U6" s="11"/>
      <c r="V6" s="11"/>
      <c r="W6" s="11"/>
      <c r="X6" s="11"/>
    </row>
    <row r="7" spans="1:24" ht="14.4" x14ac:dyDescent="0.3">
      <c r="A7" s="414" t="s">
        <v>153</v>
      </c>
      <c r="B7" s="439">
        <v>11797</v>
      </c>
      <c r="C7" s="440">
        <f>+I23</f>
        <v>0</v>
      </c>
      <c r="D7" s="438">
        <f t="shared" si="0"/>
        <v>11797</v>
      </c>
      <c r="E7" s="438">
        <v>1000</v>
      </c>
      <c r="F7" s="441">
        <v>0</v>
      </c>
      <c r="G7" s="438">
        <f t="shared" si="1"/>
        <v>12797</v>
      </c>
      <c r="I7" s="415"/>
      <c r="J7" s="412"/>
      <c r="L7" s="412"/>
      <c r="M7" s="412"/>
      <c r="N7" s="412"/>
      <c r="O7" s="412"/>
      <c r="P7" s="360"/>
      <c r="Q7" s="11"/>
      <c r="R7" s="11"/>
      <c r="S7" s="11"/>
      <c r="T7" s="11"/>
      <c r="U7" s="11"/>
      <c r="V7" s="11"/>
      <c r="W7" s="11"/>
      <c r="X7" s="11"/>
    </row>
    <row r="8" spans="1:24" ht="14.4" x14ac:dyDescent="0.3">
      <c r="A8" s="414" t="s">
        <v>154</v>
      </c>
      <c r="B8" s="438">
        <v>4409</v>
      </c>
      <c r="C8" s="440">
        <f>+C45</f>
        <v>525</v>
      </c>
      <c r="D8" s="438">
        <f t="shared" si="0"/>
        <v>3884</v>
      </c>
      <c r="E8" s="438">
        <v>3500</v>
      </c>
      <c r="F8" s="441">
        <v>0</v>
      </c>
      <c r="G8" s="438">
        <f t="shared" si="1"/>
        <v>7384</v>
      </c>
      <c r="I8" s="415"/>
      <c r="J8" s="412"/>
      <c r="L8" s="412"/>
      <c r="M8" s="412"/>
      <c r="N8" s="412"/>
      <c r="O8" s="412"/>
      <c r="P8" s="360"/>
      <c r="Q8" s="11"/>
      <c r="R8" s="11"/>
      <c r="S8" s="11"/>
      <c r="T8" s="11"/>
      <c r="U8" s="11"/>
      <c r="V8" s="11"/>
      <c r="W8" s="11"/>
      <c r="X8" s="11"/>
    </row>
    <row r="9" spans="1:24" ht="14.4" x14ac:dyDescent="0.3">
      <c r="A9" s="416" t="s">
        <v>118</v>
      </c>
      <c r="B9" s="438">
        <v>15001</v>
      </c>
      <c r="C9" s="440">
        <f>+F45</f>
        <v>0</v>
      </c>
      <c r="D9" s="438">
        <f t="shared" si="0"/>
        <v>15001</v>
      </c>
      <c r="E9" s="438">
        <v>3700</v>
      </c>
      <c r="F9" s="441">
        <v>0</v>
      </c>
      <c r="G9" s="438">
        <f t="shared" si="1"/>
        <v>18701</v>
      </c>
      <c r="I9" s="415"/>
      <c r="J9" s="412"/>
      <c r="L9" s="412"/>
      <c r="M9" s="412"/>
      <c r="N9" s="412"/>
      <c r="O9" s="412"/>
      <c r="P9" s="360"/>
      <c r="Q9" s="11"/>
      <c r="R9" s="11"/>
      <c r="S9" s="11"/>
      <c r="T9" s="11"/>
      <c r="U9" s="11"/>
      <c r="V9" s="11"/>
      <c r="W9" s="11"/>
      <c r="X9" s="11"/>
    </row>
    <row r="10" spans="1:24" ht="14.4" x14ac:dyDescent="0.3">
      <c r="A10" s="414" t="s">
        <v>119</v>
      </c>
      <c r="B10" s="438">
        <v>17864</v>
      </c>
      <c r="C10" s="440">
        <f>+I45</f>
        <v>150</v>
      </c>
      <c r="D10" s="438">
        <f t="shared" si="0"/>
        <v>17714</v>
      </c>
      <c r="E10" s="438">
        <v>1000</v>
      </c>
      <c r="F10" s="441">
        <v>0</v>
      </c>
      <c r="G10" s="438">
        <f t="shared" si="1"/>
        <v>18714</v>
      </c>
      <c r="I10" s="415"/>
      <c r="J10" s="412"/>
      <c r="L10" s="412"/>
      <c r="M10" s="412"/>
      <c r="N10" s="412"/>
      <c r="O10" s="412"/>
      <c r="P10" s="360"/>
      <c r="Q10" s="11"/>
      <c r="R10" s="11"/>
      <c r="S10" s="11"/>
      <c r="T10" s="11"/>
      <c r="U10" s="11"/>
      <c r="V10" s="11"/>
      <c r="W10" s="11"/>
      <c r="X10" s="11"/>
    </row>
    <row r="11" spans="1:24" ht="14.4" x14ac:dyDescent="0.3">
      <c r="A11" s="414" t="s">
        <v>120</v>
      </c>
      <c r="B11" s="438">
        <v>7130</v>
      </c>
      <c r="C11" s="440">
        <f>SUM(C70:C82)</f>
        <v>150</v>
      </c>
      <c r="D11" s="438">
        <f t="shared" si="0"/>
        <v>6980</v>
      </c>
      <c r="E11" s="438">
        <v>4500</v>
      </c>
      <c r="F11" s="441">
        <v>0</v>
      </c>
      <c r="G11" s="438">
        <f t="shared" si="1"/>
        <v>11480</v>
      </c>
      <c r="I11" s="415"/>
      <c r="J11" s="412"/>
      <c r="L11" s="412"/>
      <c r="M11" s="412"/>
      <c r="N11" s="412"/>
      <c r="O11" s="412"/>
      <c r="P11" s="360"/>
      <c r="Q11" s="11"/>
      <c r="R11" s="11"/>
      <c r="S11" s="11"/>
      <c r="T11" s="11"/>
      <c r="U11" s="11"/>
      <c r="V11" s="11"/>
      <c r="W11" s="11"/>
      <c r="X11" s="11"/>
    </row>
    <row r="12" spans="1:24" ht="14.4" x14ac:dyDescent="0.3">
      <c r="A12" s="414" t="s">
        <v>121</v>
      </c>
      <c r="B12" s="438">
        <v>11927</v>
      </c>
      <c r="C12" s="440">
        <f>+F63</f>
        <v>5550</v>
      </c>
      <c r="D12" s="438">
        <f t="shared" si="0"/>
        <v>6377</v>
      </c>
      <c r="E12" s="438">
        <v>7000</v>
      </c>
      <c r="F12" s="441">
        <v>0</v>
      </c>
      <c r="G12" s="438">
        <f t="shared" si="1"/>
        <v>13377</v>
      </c>
      <c r="I12" s="415"/>
      <c r="J12" s="412"/>
      <c r="L12" s="412"/>
      <c r="M12" s="412"/>
      <c r="N12" s="412"/>
      <c r="O12" s="412"/>
      <c r="P12" s="360"/>
      <c r="Q12" s="11"/>
      <c r="R12" s="11"/>
      <c r="S12" s="11"/>
      <c r="T12" s="11"/>
      <c r="U12" s="11"/>
      <c r="V12" s="11"/>
      <c r="W12" s="11"/>
      <c r="X12" s="11"/>
    </row>
    <row r="13" spans="1:24" ht="14.4" x14ac:dyDescent="0.3">
      <c r="A13" s="416" t="s">
        <v>139</v>
      </c>
      <c r="B13" s="438">
        <v>10167</v>
      </c>
      <c r="C13" s="440">
        <f>+I63</f>
        <v>3997</v>
      </c>
      <c r="D13" s="438">
        <f t="shared" si="0"/>
        <v>6170</v>
      </c>
      <c r="E13" s="438">
        <v>3750</v>
      </c>
      <c r="F13" s="441">
        <v>0</v>
      </c>
      <c r="G13" s="438">
        <f t="shared" si="1"/>
        <v>9920</v>
      </c>
      <c r="I13" s="415"/>
      <c r="J13" s="412"/>
      <c r="L13" s="412"/>
      <c r="M13" s="412"/>
      <c r="N13" s="412"/>
      <c r="O13" s="412"/>
      <c r="P13" s="360"/>
      <c r="Q13" s="11"/>
      <c r="R13" s="11"/>
      <c r="S13" s="11"/>
      <c r="T13" s="11"/>
      <c r="U13" s="11"/>
      <c r="V13" s="11"/>
      <c r="W13" s="11"/>
      <c r="X13" s="11"/>
    </row>
    <row r="14" spans="1:24" ht="14.4" customHeight="1" x14ac:dyDescent="0.3">
      <c r="A14" s="414" t="s">
        <v>140</v>
      </c>
      <c r="B14" s="438">
        <v>7182</v>
      </c>
      <c r="C14" s="440">
        <f>+C85</f>
        <v>-3887</v>
      </c>
      <c r="D14" s="438">
        <f t="shared" si="0"/>
        <v>11069</v>
      </c>
      <c r="E14" s="438">
        <v>4000</v>
      </c>
      <c r="F14" s="441">
        <v>0</v>
      </c>
      <c r="G14" s="438">
        <f t="shared" si="1"/>
        <v>15069</v>
      </c>
      <c r="J14" s="412"/>
      <c r="L14" s="568"/>
      <c r="M14" s="568"/>
      <c r="N14" s="568"/>
      <c r="O14" s="412"/>
      <c r="P14" s="360"/>
      <c r="Q14" s="11"/>
      <c r="R14" s="11"/>
      <c r="S14" s="11"/>
      <c r="T14" s="11"/>
      <c r="U14" s="11"/>
      <c r="V14" s="11"/>
      <c r="W14" s="11"/>
      <c r="X14" s="11"/>
    </row>
    <row r="15" spans="1:24" ht="14.4" x14ac:dyDescent="0.3">
      <c r="A15" s="414" t="s">
        <v>155</v>
      </c>
      <c r="B15" s="438">
        <v>58593</v>
      </c>
      <c r="C15" s="440">
        <f>+F85</f>
        <v>8007.48</v>
      </c>
      <c r="D15" s="438">
        <f t="shared" si="0"/>
        <v>50585.520000000004</v>
      </c>
      <c r="E15" s="438">
        <v>9000</v>
      </c>
      <c r="F15" s="441">
        <v>0</v>
      </c>
      <c r="G15" s="438">
        <f t="shared" si="1"/>
        <v>59585.520000000004</v>
      </c>
      <c r="I15" s="415"/>
      <c r="J15" s="412"/>
      <c r="K15" s="437"/>
      <c r="L15" s="412"/>
      <c r="M15" s="412"/>
      <c r="N15" s="412"/>
      <c r="O15" s="412"/>
      <c r="P15" s="360"/>
      <c r="Q15" s="11"/>
      <c r="R15" s="11"/>
      <c r="S15" s="11"/>
      <c r="T15" s="11"/>
      <c r="U15" s="11"/>
      <c r="V15" s="11"/>
      <c r="W15" s="11"/>
      <c r="X15" s="11"/>
    </row>
    <row r="16" spans="1:24" ht="14.4" customHeight="1" x14ac:dyDescent="0.3">
      <c r="A16" s="414" t="s">
        <v>156</v>
      </c>
      <c r="B16" s="438">
        <v>5623</v>
      </c>
      <c r="C16" s="440">
        <f>+I85</f>
        <v>-1640</v>
      </c>
      <c r="D16" s="438">
        <f t="shared" si="0"/>
        <v>7263</v>
      </c>
      <c r="E16" s="438">
        <v>1200</v>
      </c>
      <c r="F16" s="441">
        <v>0</v>
      </c>
      <c r="G16" s="438">
        <f t="shared" si="1"/>
        <v>8463</v>
      </c>
      <c r="I16" s="412"/>
      <c r="J16" s="412"/>
      <c r="K16" s="412"/>
      <c r="L16" s="412"/>
      <c r="M16" s="412"/>
      <c r="N16" s="412"/>
      <c r="O16" s="412"/>
      <c r="P16" s="360"/>
      <c r="Q16" s="11"/>
      <c r="R16" s="11"/>
      <c r="S16" s="11"/>
      <c r="T16" s="11"/>
      <c r="U16" s="11"/>
      <c r="V16" s="11"/>
      <c r="W16" s="11"/>
      <c r="X16" s="11"/>
    </row>
    <row r="17" spans="1:24" ht="14.4" x14ac:dyDescent="0.3">
      <c r="A17" s="414" t="s">
        <v>157</v>
      </c>
      <c r="B17" s="438">
        <v>14238</v>
      </c>
      <c r="C17" s="440">
        <f>+C104</f>
        <v>3750</v>
      </c>
      <c r="D17" s="438">
        <f t="shared" si="0"/>
        <v>10488</v>
      </c>
      <c r="E17" s="438">
        <v>4000</v>
      </c>
      <c r="F17" s="441">
        <v>0</v>
      </c>
      <c r="G17" s="438">
        <f t="shared" si="1"/>
        <v>14488</v>
      </c>
      <c r="I17" s="412"/>
      <c r="J17" s="412"/>
      <c r="K17" s="412"/>
      <c r="L17" s="412"/>
      <c r="M17" s="412"/>
      <c r="N17" s="412"/>
      <c r="O17" s="412"/>
      <c r="P17" s="360"/>
      <c r="Q17" s="11"/>
      <c r="R17" s="11"/>
      <c r="S17" s="11"/>
      <c r="T17" s="11"/>
      <c r="U17" s="11"/>
      <c r="V17" s="11"/>
      <c r="W17" s="11"/>
      <c r="X17" s="11"/>
    </row>
    <row r="18" spans="1:24" ht="14.4" x14ac:dyDescent="0.3">
      <c r="A18" s="414" t="s">
        <v>158</v>
      </c>
      <c r="B18" s="438">
        <v>31525</v>
      </c>
      <c r="C18" s="438">
        <f>+F104</f>
        <v>1368</v>
      </c>
      <c r="D18" s="438">
        <f t="shared" si="0"/>
        <v>30157</v>
      </c>
      <c r="E18" s="438">
        <v>1500</v>
      </c>
      <c r="F18" s="458">
        <v>0</v>
      </c>
      <c r="G18" s="438">
        <f t="shared" si="1"/>
        <v>31657</v>
      </c>
      <c r="I18" s="442"/>
      <c r="J18" s="412"/>
      <c r="K18" s="412"/>
      <c r="L18" s="412"/>
      <c r="M18" s="412"/>
      <c r="N18" s="412"/>
      <c r="O18" s="412"/>
      <c r="P18" s="360"/>
      <c r="Q18" s="11"/>
      <c r="R18" s="11"/>
      <c r="S18" s="11"/>
      <c r="T18" s="11"/>
      <c r="U18" s="11"/>
      <c r="V18" s="11"/>
      <c r="W18" s="11"/>
      <c r="X18" s="11"/>
    </row>
    <row r="19" spans="1:24" ht="15" thickBot="1" x14ac:dyDescent="0.35">
      <c r="A19" s="488" t="s">
        <v>212</v>
      </c>
      <c r="B19" s="489">
        <v>57664</v>
      </c>
      <c r="C19" s="489">
        <f>SUM(Summary!O10)</f>
        <v>21801.73</v>
      </c>
      <c r="D19" s="489">
        <f>+B19+C19</f>
        <v>79465.73</v>
      </c>
      <c r="E19" s="489">
        <v>0</v>
      </c>
      <c r="F19" s="490">
        <v>0</v>
      </c>
      <c r="G19" s="438">
        <f t="shared" si="1"/>
        <v>79465.73</v>
      </c>
      <c r="I19" s="442"/>
      <c r="J19" s="412"/>
      <c r="K19" s="412"/>
      <c r="L19" s="412"/>
      <c r="M19" s="412"/>
      <c r="N19" s="412"/>
      <c r="O19" s="412"/>
      <c r="P19" s="360"/>
      <c r="Q19" s="11"/>
      <c r="R19" s="11"/>
      <c r="S19" s="11"/>
      <c r="T19" s="11"/>
      <c r="U19" s="11"/>
      <c r="V19" s="11"/>
      <c r="W19" s="11"/>
      <c r="X19" s="11"/>
    </row>
    <row r="20" spans="1:24" ht="13.2" customHeight="1" thickBot="1" x14ac:dyDescent="0.35">
      <c r="A20" s="491" t="s">
        <v>159</v>
      </c>
      <c r="B20" s="493">
        <f>SUM(B5:B19)</f>
        <v>309626</v>
      </c>
      <c r="C20" s="530" t="s">
        <v>136</v>
      </c>
      <c r="D20" s="494">
        <f>SUM(D5:D19)</f>
        <v>284060.06</v>
      </c>
      <c r="E20" s="492">
        <f>SUM(E5:E19)</f>
        <v>75800</v>
      </c>
      <c r="F20" s="622">
        <f>SUM(F5:F19)</f>
        <v>0</v>
      </c>
      <c r="G20" s="495">
        <f>SUM(G5:G19)</f>
        <v>359860.06</v>
      </c>
      <c r="I20" s="442"/>
      <c r="J20" s="443"/>
      <c r="K20" s="412"/>
      <c r="L20" s="412"/>
      <c r="M20" s="412"/>
      <c r="N20" s="412"/>
      <c r="O20" s="412"/>
      <c r="P20" s="360"/>
      <c r="Q20" s="11"/>
      <c r="R20" s="11"/>
      <c r="S20" s="11"/>
      <c r="T20" s="11"/>
      <c r="U20" s="11"/>
      <c r="V20" s="11"/>
      <c r="W20" s="11"/>
      <c r="X20" s="11"/>
    </row>
    <row r="21" spans="1:24" ht="14.4" customHeight="1" thickBot="1" x14ac:dyDescent="0.35">
      <c r="A21" s="411"/>
      <c r="B21" s="412"/>
      <c r="C21" s="360"/>
      <c r="D21" s="360"/>
      <c r="E21" s="412"/>
      <c r="F21" s="360"/>
      <c r="G21" s="360"/>
      <c r="H21" s="360"/>
      <c r="I21" s="486"/>
      <c r="J21" s="487"/>
      <c r="K21" s="360"/>
      <c r="L21" s="360"/>
      <c r="M21" s="360"/>
      <c r="N21" s="412"/>
      <c r="O21" s="360"/>
      <c r="P21" s="360"/>
      <c r="Q21" s="11"/>
      <c r="R21" s="11"/>
      <c r="S21" s="11"/>
      <c r="T21" s="11"/>
      <c r="U21" s="11"/>
      <c r="V21" s="11"/>
      <c r="W21" s="11"/>
      <c r="X21" s="11"/>
    </row>
    <row r="22" spans="1:24" ht="14.4" customHeight="1" x14ac:dyDescent="0.3">
      <c r="A22" s="564" t="s">
        <v>160</v>
      </c>
      <c r="B22" s="565"/>
      <c r="C22" s="566"/>
      <c r="D22" s="564" t="s">
        <v>161</v>
      </c>
      <c r="E22" s="565"/>
      <c r="F22" s="567"/>
      <c r="G22" s="569" t="s">
        <v>162</v>
      </c>
      <c r="H22" s="570"/>
      <c r="I22" s="571"/>
      <c r="K22" s="409"/>
      <c r="L22" s="409"/>
      <c r="M22" s="409"/>
      <c r="N22" s="409"/>
      <c r="O22" s="409"/>
      <c r="P22" s="409"/>
    </row>
    <row r="23" spans="1:24" ht="14.4" customHeight="1" x14ac:dyDescent="0.25">
      <c r="A23" s="466" t="s">
        <v>136</v>
      </c>
      <c r="B23" s="467" t="s">
        <v>136</v>
      </c>
      <c r="C23" s="465">
        <f>+C30+C42</f>
        <v>3755.45</v>
      </c>
      <c r="D23" s="466" t="s">
        <v>136</v>
      </c>
      <c r="E23" s="467" t="s">
        <v>136</v>
      </c>
      <c r="F23" s="465">
        <f>+F32+F42</f>
        <v>25641.739999999998</v>
      </c>
      <c r="G23" s="466" t="s">
        <v>136</v>
      </c>
      <c r="H23" s="467" t="s">
        <v>136</v>
      </c>
      <c r="I23" s="465">
        <f>+I30+I42</f>
        <v>0</v>
      </c>
      <c r="K23" s="409"/>
      <c r="L23" s="409"/>
      <c r="M23" s="409"/>
      <c r="N23" s="409"/>
      <c r="O23" s="409"/>
      <c r="P23" s="409"/>
    </row>
    <row r="24" spans="1:24" ht="14.4" customHeight="1" x14ac:dyDescent="0.25">
      <c r="A24" s="422" t="s">
        <v>163</v>
      </c>
      <c r="B24" s="423" t="s">
        <v>164</v>
      </c>
      <c r="C24" s="369"/>
      <c r="D24" s="422" t="s">
        <v>163</v>
      </c>
      <c r="E24" s="423" t="s">
        <v>164</v>
      </c>
      <c r="F24" s="369"/>
      <c r="G24" s="422" t="s">
        <v>163</v>
      </c>
      <c r="H24" s="423" t="s">
        <v>164</v>
      </c>
      <c r="I24" s="369"/>
      <c r="K24" s="409"/>
      <c r="L24" s="409"/>
      <c r="M24" s="409"/>
      <c r="N24" s="409"/>
      <c r="O24" s="409"/>
      <c r="P24" s="409"/>
    </row>
    <row r="25" spans="1:24" ht="14.4" customHeight="1" x14ac:dyDescent="0.3">
      <c r="A25" s="420" t="s">
        <v>219</v>
      </c>
      <c r="B25" s="464"/>
      <c r="C25" s="436"/>
      <c r="D25" s="420" t="s">
        <v>219</v>
      </c>
      <c r="E25" s="464"/>
      <c r="F25" s="436"/>
      <c r="G25" s="420" t="s">
        <v>219</v>
      </c>
      <c r="H25" s="464"/>
      <c r="I25" s="436"/>
      <c r="K25" s="409"/>
      <c r="L25" s="409"/>
      <c r="M25" s="409"/>
      <c r="N25" s="409"/>
      <c r="O25" s="409"/>
      <c r="P25" s="409"/>
    </row>
    <row r="26" spans="1:24" ht="14.4" customHeight="1" x14ac:dyDescent="0.3">
      <c r="A26" s="496" t="s">
        <v>241</v>
      </c>
      <c r="B26" s="572" t="s">
        <v>242</v>
      </c>
      <c r="C26" s="436">
        <v>1788</v>
      </c>
      <c r="D26" s="417" t="s">
        <v>184</v>
      </c>
      <c r="E26" s="418" t="s">
        <v>202</v>
      </c>
      <c r="F26" s="419">
        <v>4902</v>
      </c>
      <c r="G26" s="463"/>
      <c r="H26" s="464"/>
      <c r="I26" s="436">
        <v>0</v>
      </c>
      <c r="K26" s="409"/>
      <c r="L26" s="409"/>
      <c r="M26" s="409"/>
      <c r="N26" s="409"/>
      <c r="O26" s="409"/>
      <c r="P26" s="409"/>
    </row>
    <row r="27" spans="1:24" ht="14.4" customHeight="1" x14ac:dyDescent="0.3">
      <c r="A27" s="463"/>
      <c r="B27" s="573"/>
      <c r="C27" s="436" t="s">
        <v>136</v>
      </c>
      <c r="D27" s="463" t="s">
        <v>182</v>
      </c>
      <c r="E27" s="503" t="s">
        <v>273</v>
      </c>
      <c r="F27" s="436">
        <v>420.9</v>
      </c>
      <c r="G27" s="463"/>
      <c r="H27" s="464"/>
      <c r="I27" s="436">
        <v>0</v>
      </c>
      <c r="K27" s="409"/>
      <c r="L27" s="409"/>
      <c r="M27" s="409"/>
      <c r="N27" s="409"/>
      <c r="O27" s="409"/>
      <c r="P27" s="409"/>
    </row>
    <row r="28" spans="1:24" ht="14.4" customHeight="1" x14ac:dyDescent="0.3">
      <c r="A28" s="552" t="s">
        <v>136</v>
      </c>
      <c r="B28" s="421"/>
      <c r="C28" s="514">
        <v>0</v>
      </c>
      <c r="D28" s="464" t="s">
        <v>221</v>
      </c>
      <c r="E28" s="500" t="s">
        <v>257</v>
      </c>
      <c r="F28" s="517">
        <v>238.52</v>
      </c>
      <c r="G28" s="516"/>
      <c r="H28" s="464"/>
      <c r="I28" s="436">
        <v>0</v>
      </c>
      <c r="K28" s="409"/>
      <c r="L28" s="409"/>
      <c r="M28" s="409"/>
      <c r="N28" s="409"/>
      <c r="O28" s="409"/>
      <c r="P28" s="409"/>
    </row>
    <row r="29" spans="1:24" ht="14.4" customHeight="1" x14ac:dyDescent="0.3">
      <c r="A29" s="463"/>
      <c r="B29" s="464"/>
      <c r="C29" s="514">
        <v>0</v>
      </c>
      <c r="D29" s="500" t="s">
        <v>256</v>
      </c>
      <c r="E29" s="500" t="s">
        <v>258</v>
      </c>
      <c r="F29" s="517">
        <v>1000</v>
      </c>
      <c r="G29" s="516"/>
      <c r="H29" s="464"/>
      <c r="I29" s="436">
        <v>0</v>
      </c>
      <c r="K29" s="409"/>
      <c r="L29" s="409"/>
      <c r="M29" s="409"/>
      <c r="N29" s="409"/>
      <c r="O29" s="409"/>
      <c r="P29" s="409"/>
    </row>
    <row r="30" spans="1:24" ht="14.4" customHeight="1" x14ac:dyDescent="0.25">
      <c r="A30" s="466" t="s">
        <v>136</v>
      </c>
      <c r="B30" s="467" t="s">
        <v>136</v>
      </c>
      <c r="C30" s="515">
        <f>SUM(C26:C29)</f>
        <v>1788</v>
      </c>
      <c r="D30" s="467" t="s">
        <v>259</v>
      </c>
      <c r="E30" s="467" t="s">
        <v>274</v>
      </c>
      <c r="F30" s="518">
        <v>750</v>
      </c>
      <c r="G30" s="468" t="s">
        <v>136</v>
      </c>
      <c r="H30" s="467" t="s">
        <v>136</v>
      </c>
      <c r="I30" s="465">
        <f>SUM(I26:I29)</f>
        <v>0</v>
      </c>
      <c r="K30" s="409"/>
      <c r="L30" s="409"/>
      <c r="M30" s="409"/>
      <c r="N30" s="409"/>
      <c r="O30" s="409"/>
      <c r="P30" s="409"/>
    </row>
    <row r="31" spans="1:24" ht="14.4" customHeight="1" x14ac:dyDescent="0.3">
      <c r="A31" s="462" t="s">
        <v>220</v>
      </c>
      <c r="B31" s="368"/>
      <c r="C31" s="368"/>
      <c r="D31" s="418"/>
      <c r="E31" s="418"/>
      <c r="F31" s="418"/>
      <c r="G31" s="469" t="s">
        <v>220</v>
      </c>
      <c r="H31" s="368"/>
      <c r="I31" s="369"/>
      <c r="K31" s="409"/>
      <c r="L31" s="409"/>
      <c r="M31" s="409"/>
      <c r="N31" s="409"/>
      <c r="O31" s="409"/>
      <c r="P31" s="409"/>
    </row>
    <row r="32" spans="1:24" ht="14.4" customHeight="1" x14ac:dyDescent="0.3">
      <c r="A32" s="424" t="s">
        <v>254</v>
      </c>
      <c r="B32" s="500" t="s">
        <v>255</v>
      </c>
      <c r="C32" s="514">
        <v>276</v>
      </c>
      <c r="D32" s="418"/>
      <c r="E32" s="418"/>
      <c r="F32" s="519">
        <f>SUM(F26:F31)</f>
        <v>7311.42</v>
      </c>
      <c r="G32" s="470"/>
      <c r="H32" s="418"/>
      <c r="I32" s="419"/>
      <c r="K32" s="409"/>
      <c r="L32" s="409"/>
      <c r="M32" s="409"/>
      <c r="N32" s="409"/>
      <c r="O32" s="409"/>
      <c r="P32" s="409"/>
    </row>
    <row r="33" spans="1:10" ht="14.4" customHeight="1" x14ac:dyDescent="0.3">
      <c r="A33" s="459" t="s">
        <v>285</v>
      </c>
      <c r="B33" s="460" t="s">
        <v>290</v>
      </c>
      <c r="C33" s="451">
        <v>320</v>
      </c>
      <c r="D33" s="575" t="s">
        <v>220</v>
      </c>
      <c r="E33" s="576"/>
      <c r="F33" s="577"/>
      <c r="G33" s="449"/>
      <c r="H33" s="418"/>
      <c r="I33" s="419"/>
    </row>
    <row r="34" spans="1:10" ht="14.4" customHeight="1" x14ac:dyDescent="0.25">
      <c r="A34" s="417" t="s">
        <v>293</v>
      </c>
      <c r="B34" s="418" t="s">
        <v>290</v>
      </c>
      <c r="C34" s="451">
        <v>1000</v>
      </c>
      <c r="D34" s="520" t="s">
        <v>181</v>
      </c>
      <c r="E34" s="418" t="s">
        <v>185</v>
      </c>
      <c r="F34" s="521">
        <v>4096.2</v>
      </c>
      <c r="G34" s="449"/>
      <c r="H34" s="418"/>
      <c r="I34" s="419"/>
    </row>
    <row r="35" spans="1:10" ht="14.4" customHeight="1" x14ac:dyDescent="0.25">
      <c r="A35" s="459" t="s">
        <v>304</v>
      </c>
      <c r="B35" s="460" t="s">
        <v>305</v>
      </c>
      <c r="C35" s="451">
        <v>371.45</v>
      </c>
      <c r="D35" s="418" t="s">
        <v>182</v>
      </c>
      <c r="E35" s="418" t="s">
        <v>186</v>
      </c>
      <c r="F35" s="521">
        <v>641.66</v>
      </c>
      <c r="G35" s="449"/>
      <c r="H35" s="418"/>
      <c r="I35" s="419"/>
    </row>
    <row r="36" spans="1:10" ht="14.4" customHeight="1" x14ac:dyDescent="0.25">
      <c r="A36" s="417"/>
      <c r="B36" s="418"/>
      <c r="C36" s="419"/>
      <c r="D36" s="417" t="s">
        <v>182</v>
      </c>
      <c r="E36" s="418" t="s">
        <v>203</v>
      </c>
      <c r="F36" s="419">
        <v>1566.78</v>
      </c>
      <c r="G36" s="417"/>
      <c r="H36" s="418"/>
      <c r="I36" s="419"/>
    </row>
    <row r="37" spans="1:10" ht="14.4" customHeight="1" x14ac:dyDescent="0.25">
      <c r="A37" s="417"/>
      <c r="B37" s="418"/>
      <c r="C37" s="451"/>
      <c r="D37" s="417" t="s">
        <v>182</v>
      </c>
      <c r="E37" s="418" t="s">
        <v>180</v>
      </c>
      <c r="F37" s="419">
        <v>519.48</v>
      </c>
      <c r="G37" s="449"/>
      <c r="H37" s="418"/>
      <c r="I37" s="419"/>
    </row>
    <row r="38" spans="1:10" ht="14.4" customHeight="1" x14ac:dyDescent="0.25">
      <c r="A38" s="417"/>
      <c r="B38" s="418"/>
      <c r="C38" s="419"/>
      <c r="D38" s="417" t="s">
        <v>183</v>
      </c>
      <c r="E38" s="418" t="s">
        <v>187</v>
      </c>
      <c r="F38" s="419">
        <v>4096.2</v>
      </c>
      <c r="G38" s="417"/>
      <c r="H38" s="418"/>
      <c r="I38" s="419"/>
    </row>
    <row r="39" spans="1:10" ht="14.4" customHeight="1" x14ac:dyDescent="0.25">
      <c r="A39" s="417"/>
      <c r="B39" s="418"/>
      <c r="C39" s="419"/>
      <c r="D39" s="460" t="s">
        <v>224</v>
      </c>
      <c r="E39" s="460" t="s">
        <v>225</v>
      </c>
      <c r="F39" s="480">
        <v>1800</v>
      </c>
      <c r="G39" s="417"/>
      <c r="H39" s="418"/>
      <c r="I39" s="419"/>
    </row>
    <row r="40" spans="1:10" ht="14.4" customHeight="1" x14ac:dyDescent="0.25">
      <c r="A40" s="417"/>
      <c r="B40" s="418"/>
      <c r="C40" s="419"/>
      <c r="D40" s="459" t="s">
        <v>285</v>
      </c>
      <c r="E40" s="460" t="s">
        <v>286</v>
      </c>
      <c r="F40" s="419">
        <v>5610</v>
      </c>
      <c r="G40" s="417"/>
      <c r="H40" s="418"/>
      <c r="I40" s="419"/>
    </row>
    <row r="41" spans="1:10" ht="14.4" customHeight="1" x14ac:dyDescent="0.3">
      <c r="A41" s="420"/>
      <c r="B41" s="421"/>
      <c r="C41" s="419"/>
      <c r="D41" s="420"/>
      <c r="E41" s="421"/>
      <c r="F41" s="419"/>
      <c r="G41" s="420"/>
      <c r="H41" s="421"/>
      <c r="I41" s="419"/>
    </row>
    <row r="42" spans="1:10" ht="14.4" customHeight="1" thickBot="1" x14ac:dyDescent="0.35">
      <c r="A42" s="427"/>
      <c r="B42" s="428"/>
      <c r="C42" s="429">
        <f>SUM(C32:C41)</f>
        <v>1967.45</v>
      </c>
      <c r="D42" s="427"/>
      <c r="E42" s="428"/>
      <c r="F42" s="429">
        <f>SUM(F34:F41)</f>
        <v>18330.32</v>
      </c>
      <c r="G42" s="427"/>
      <c r="H42" s="428"/>
      <c r="I42" s="429">
        <f>SUM(I32:I41)</f>
        <v>0</v>
      </c>
    </row>
    <row r="43" spans="1:10" ht="14.4" customHeight="1" thickBot="1" x14ac:dyDescent="0.3">
      <c r="C43" s="430"/>
      <c r="F43" s="430"/>
      <c r="J43" s="430"/>
    </row>
    <row r="44" spans="1:10" ht="14.4" customHeight="1" x14ac:dyDescent="0.3">
      <c r="A44" s="564" t="s">
        <v>165</v>
      </c>
      <c r="B44" s="565"/>
      <c r="C44" s="567"/>
      <c r="D44" s="564" t="s">
        <v>166</v>
      </c>
      <c r="E44" s="565"/>
      <c r="F44" s="567"/>
      <c r="G44" s="569" t="s">
        <v>167</v>
      </c>
      <c r="H44" s="570"/>
      <c r="I44" s="571"/>
    </row>
    <row r="45" spans="1:10" ht="14.4" customHeight="1" x14ac:dyDescent="0.25">
      <c r="A45" s="466" t="s">
        <v>136</v>
      </c>
      <c r="B45" s="467" t="s">
        <v>136</v>
      </c>
      <c r="C45" s="465">
        <f>+C52+C60</f>
        <v>525</v>
      </c>
      <c r="D45" s="466" t="s">
        <v>136</v>
      </c>
      <c r="E45" s="467" t="s">
        <v>136</v>
      </c>
      <c r="F45" s="465">
        <f>+F52+F60</f>
        <v>0</v>
      </c>
      <c r="G45" s="466" t="s">
        <v>136</v>
      </c>
      <c r="H45" s="467" t="s">
        <v>136</v>
      </c>
      <c r="I45" s="465">
        <f>+I52+I60</f>
        <v>150</v>
      </c>
    </row>
    <row r="46" spans="1:10" ht="14.4" customHeight="1" x14ac:dyDescent="0.25">
      <c r="A46" s="422" t="s">
        <v>163</v>
      </c>
      <c r="B46" s="423" t="s">
        <v>164</v>
      </c>
      <c r="C46" s="369"/>
      <c r="D46" s="422" t="s">
        <v>163</v>
      </c>
      <c r="E46" s="423" t="s">
        <v>164</v>
      </c>
      <c r="F46" s="369"/>
      <c r="G46" s="422" t="s">
        <v>163</v>
      </c>
      <c r="H46" s="423" t="s">
        <v>164</v>
      </c>
      <c r="I46" s="369"/>
    </row>
    <row r="47" spans="1:10" ht="14.4" customHeight="1" x14ac:dyDescent="0.3">
      <c r="A47" s="420" t="s">
        <v>219</v>
      </c>
      <c r="B47" s="464"/>
      <c r="C47" s="436"/>
      <c r="D47" s="420" t="s">
        <v>219</v>
      </c>
      <c r="E47" s="464"/>
      <c r="F47" s="436"/>
      <c r="G47" s="420" t="s">
        <v>219</v>
      </c>
      <c r="H47" s="464"/>
      <c r="I47" s="436"/>
    </row>
    <row r="48" spans="1:10" ht="14.4" customHeight="1" x14ac:dyDescent="0.3">
      <c r="A48" s="461"/>
      <c r="B48" s="460"/>
      <c r="C48" s="419">
        <v>0</v>
      </c>
      <c r="D48" s="463"/>
      <c r="E48" s="464"/>
      <c r="F48" s="436">
        <v>0</v>
      </c>
      <c r="G48" s="463"/>
      <c r="H48" s="464"/>
      <c r="I48" s="436">
        <v>0</v>
      </c>
    </row>
    <row r="49" spans="1:10" ht="14.4" customHeight="1" x14ac:dyDescent="0.3">
      <c r="A49" s="496"/>
      <c r="B49" s="497"/>
      <c r="C49" s="436">
        <v>0</v>
      </c>
      <c r="D49" s="463"/>
      <c r="E49" s="464"/>
      <c r="F49" s="436">
        <v>0</v>
      </c>
      <c r="G49" s="463"/>
      <c r="H49" s="464"/>
      <c r="I49" s="436">
        <v>0</v>
      </c>
    </row>
    <row r="50" spans="1:10" ht="14.4" customHeight="1" x14ac:dyDescent="0.3">
      <c r="A50" s="463"/>
      <c r="B50" s="464"/>
      <c r="C50" s="436">
        <v>0</v>
      </c>
      <c r="D50" s="463"/>
      <c r="E50" s="464"/>
      <c r="F50" s="436">
        <v>0</v>
      </c>
      <c r="G50" s="463"/>
      <c r="H50" s="464"/>
      <c r="I50" s="436">
        <v>0</v>
      </c>
    </row>
    <row r="51" spans="1:10" ht="14.4" customHeight="1" x14ac:dyDescent="0.3">
      <c r="A51" s="463"/>
      <c r="B51" s="464"/>
      <c r="C51" s="436">
        <v>0</v>
      </c>
      <c r="D51" s="463"/>
      <c r="E51" s="464"/>
      <c r="F51" s="436">
        <v>0</v>
      </c>
      <c r="G51" s="463"/>
      <c r="H51" s="464"/>
      <c r="I51" s="436">
        <v>0</v>
      </c>
    </row>
    <row r="52" spans="1:10" ht="14.4" customHeight="1" x14ac:dyDescent="0.25">
      <c r="A52" s="466" t="s">
        <v>136</v>
      </c>
      <c r="B52" s="467" t="s">
        <v>136</v>
      </c>
      <c r="C52" s="465">
        <f>SUM(C48:C51)</f>
        <v>0</v>
      </c>
      <c r="D52" s="466" t="s">
        <v>136</v>
      </c>
      <c r="E52" s="467" t="s">
        <v>136</v>
      </c>
      <c r="F52" s="465">
        <f>SUM(F48:F51)</f>
        <v>0</v>
      </c>
      <c r="G52" s="466" t="s">
        <v>136</v>
      </c>
      <c r="H52" s="467" t="s">
        <v>136</v>
      </c>
      <c r="I52" s="465">
        <f>SUM(I48:I51)</f>
        <v>0</v>
      </c>
    </row>
    <row r="53" spans="1:10" ht="14.4" customHeight="1" x14ac:dyDescent="0.3">
      <c r="A53" s="462" t="s">
        <v>220</v>
      </c>
      <c r="B53" s="368"/>
      <c r="C53" s="369"/>
      <c r="D53" s="462" t="s">
        <v>220</v>
      </c>
      <c r="E53" s="368"/>
      <c r="F53" s="369"/>
      <c r="G53" s="462" t="s">
        <v>220</v>
      </c>
      <c r="H53" s="368"/>
      <c r="I53" s="369"/>
    </row>
    <row r="54" spans="1:10" ht="31.2" customHeight="1" x14ac:dyDescent="0.25">
      <c r="A54" s="461" t="s">
        <v>243</v>
      </c>
      <c r="B54" s="460" t="s">
        <v>245</v>
      </c>
      <c r="C54" s="419">
        <v>75</v>
      </c>
      <c r="D54" s="424"/>
      <c r="E54" s="418"/>
      <c r="F54" s="419"/>
      <c r="G54" s="417" t="s">
        <v>264</v>
      </c>
      <c r="H54" s="522" t="s">
        <v>265</v>
      </c>
      <c r="I54" s="419">
        <v>150</v>
      </c>
    </row>
    <row r="55" spans="1:10" ht="14.4" customHeight="1" x14ac:dyDescent="0.3">
      <c r="A55" s="496" t="s">
        <v>244</v>
      </c>
      <c r="B55" s="497" t="s">
        <v>245</v>
      </c>
      <c r="C55" s="436">
        <v>75</v>
      </c>
      <c r="G55" s="417"/>
      <c r="H55" s="418"/>
      <c r="I55" s="419"/>
    </row>
    <row r="56" spans="1:10" ht="31.2" customHeight="1" x14ac:dyDescent="0.25">
      <c r="A56" s="417" t="s">
        <v>264</v>
      </c>
      <c r="B56" s="502" t="s">
        <v>265</v>
      </c>
      <c r="C56" s="419">
        <v>375</v>
      </c>
      <c r="D56" s="417"/>
      <c r="E56" s="418"/>
      <c r="F56" s="419"/>
      <c r="G56" s="417"/>
      <c r="H56" s="418"/>
      <c r="I56" s="419"/>
    </row>
    <row r="57" spans="1:10" ht="14.4" customHeight="1" x14ac:dyDescent="0.25">
      <c r="A57" s="417"/>
      <c r="B57" s="418"/>
      <c r="C57" s="419"/>
      <c r="D57" s="417"/>
      <c r="E57" s="418"/>
      <c r="F57" s="419"/>
      <c r="G57" s="417"/>
      <c r="H57" s="418"/>
      <c r="I57" s="419"/>
    </row>
    <row r="58" spans="1:10" ht="14.4" customHeight="1" x14ac:dyDescent="0.25">
      <c r="A58" s="417"/>
      <c r="B58" s="418"/>
      <c r="C58" s="419"/>
      <c r="D58" s="417"/>
      <c r="E58" s="418"/>
      <c r="F58" s="419"/>
      <c r="G58" s="417"/>
      <c r="H58" s="418"/>
      <c r="I58" s="419"/>
    </row>
    <row r="59" spans="1:10" ht="14.4" customHeight="1" x14ac:dyDescent="0.3">
      <c r="A59" s="420"/>
      <c r="B59" s="421"/>
      <c r="C59" s="419"/>
      <c r="D59" s="420"/>
      <c r="E59" s="421"/>
      <c r="F59" s="419"/>
      <c r="G59" s="420"/>
      <c r="H59" s="421"/>
      <c r="I59" s="419"/>
    </row>
    <row r="60" spans="1:10" ht="14.4" customHeight="1" thickBot="1" x14ac:dyDescent="0.35">
      <c r="A60" s="427"/>
      <c r="B60" s="428"/>
      <c r="C60" s="429">
        <f>SUM(C54:C59)</f>
        <v>525</v>
      </c>
      <c r="D60" s="427"/>
      <c r="E60" s="428"/>
      <c r="F60" s="429">
        <f>SUM(F54:F59)</f>
        <v>0</v>
      </c>
      <c r="G60" s="427"/>
      <c r="H60" s="428"/>
      <c r="I60" s="429">
        <f>SUM(I54:I59)</f>
        <v>150</v>
      </c>
      <c r="J60" s="367"/>
    </row>
    <row r="61" spans="1:10" ht="14.4" customHeight="1" thickBot="1" x14ac:dyDescent="0.3"/>
    <row r="62" spans="1:10" ht="14.4" customHeight="1" x14ac:dyDescent="0.3">
      <c r="A62" s="564" t="s">
        <v>168</v>
      </c>
      <c r="B62" s="565"/>
      <c r="C62" s="567"/>
      <c r="D62" s="574" t="s">
        <v>169</v>
      </c>
      <c r="E62" s="565"/>
      <c r="F62" s="567"/>
      <c r="G62" s="569" t="s">
        <v>170</v>
      </c>
      <c r="H62" s="570"/>
      <c r="I62" s="571"/>
    </row>
    <row r="63" spans="1:10" ht="14.4" customHeight="1" x14ac:dyDescent="0.25">
      <c r="A63" s="466" t="s">
        <v>136</v>
      </c>
      <c r="B63" s="467" t="s">
        <v>136</v>
      </c>
      <c r="C63" s="465">
        <f>+C70+C82</f>
        <v>150</v>
      </c>
      <c r="D63" s="468" t="s">
        <v>136</v>
      </c>
      <c r="E63" s="467" t="s">
        <v>136</v>
      </c>
      <c r="F63" s="465">
        <f>+F77+F82</f>
        <v>5550</v>
      </c>
      <c r="G63" s="466" t="s">
        <v>136</v>
      </c>
      <c r="H63" s="467" t="s">
        <v>136</v>
      </c>
      <c r="I63" s="465">
        <f>+I70+I82</f>
        <v>3997</v>
      </c>
    </row>
    <row r="64" spans="1:10" ht="14.4" customHeight="1" x14ac:dyDescent="0.25">
      <c r="A64" s="422" t="s">
        <v>163</v>
      </c>
      <c r="B64" s="423" t="s">
        <v>164</v>
      </c>
      <c r="C64" s="369"/>
      <c r="D64" s="471" t="s">
        <v>163</v>
      </c>
      <c r="E64" s="423" t="s">
        <v>164</v>
      </c>
      <c r="F64" s="369"/>
      <c r="G64" s="422" t="s">
        <v>163</v>
      </c>
      <c r="H64" s="423" t="s">
        <v>164</v>
      </c>
      <c r="I64" s="369"/>
    </row>
    <row r="65" spans="1:9" ht="14.4" customHeight="1" x14ac:dyDescent="0.3">
      <c r="A65" s="420" t="s">
        <v>219</v>
      </c>
      <c r="B65" s="464"/>
      <c r="C65" s="436"/>
      <c r="D65" s="450" t="s">
        <v>219</v>
      </c>
      <c r="E65" s="464"/>
      <c r="F65" s="436"/>
      <c r="G65" s="420" t="s">
        <v>219</v>
      </c>
      <c r="H65" s="464"/>
      <c r="I65" s="436"/>
    </row>
    <row r="66" spans="1:9" ht="14.4" customHeight="1" x14ac:dyDescent="0.3">
      <c r="A66" s="499" t="s">
        <v>260</v>
      </c>
      <c r="B66" s="500" t="s">
        <v>261</v>
      </c>
      <c r="C66" s="436">
        <v>150</v>
      </c>
      <c r="D66" s="470" t="s">
        <v>188</v>
      </c>
      <c r="E66" s="418" t="s">
        <v>189</v>
      </c>
      <c r="F66" s="419">
        <v>300</v>
      </c>
      <c r="G66" s="424" t="s">
        <v>192</v>
      </c>
      <c r="H66" s="418" t="s">
        <v>193</v>
      </c>
      <c r="I66" s="419">
        <v>550</v>
      </c>
    </row>
    <row r="67" spans="1:9" ht="14.4" customHeight="1" x14ac:dyDescent="0.3">
      <c r="A67" s="463"/>
      <c r="B67" s="464"/>
      <c r="C67" s="436">
        <v>0</v>
      </c>
      <c r="D67" s="449" t="s">
        <v>190</v>
      </c>
      <c r="E67" s="418" t="s">
        <v>191</v>
      </c>
      <c r="F67" s="419">
        <v>130</v>
      </c>
      <c r="G67" s="425" t="s">
        <v>194</v>
      </c>
      <c r="H67" s="426" t="s">
        <v>195</v>
      </c>
      <c r="I67" s="419">
        <v>930</v>
      </c>
    </row>
    <row r="68" spans="1:9" ht="14.4" customHeight="1" x14ac:dyDescent="0.3">
      <c r="A68" s="463"/>
      <c r="B68" s="464"/>
      <c r="C68" s="436">
        <v>0</v>
      </c>
      <c r="D68" s="473" t="s">
        <v>213</v>
      </c>
      <c r="E68" s="460" t="s">
        <v>214</v>
      </c>
      <c r="F68" s="419">
        <v>500</v>
      </c>
      <c r="G68" s="425" t="s">
        <v>136</v>
      </c>
      <c r="H68" s="426" t="s">
        <v>136</v>
      </c>
      <c r="I68" s="419">
        <v>0</v>
      </c>
    </row>
    <row r="69" spans="1:9" ht="14.4" customHeight="1" x14ac:dyDescent="0.3">
      <c r="A69" s="463"/>
      <c r="B69" s="464"/>
      <c r="C69" s="436">
        <v>0</v>
      </c>
      <c r="D69" s="474" t="s">
        <v>226</v>
      </c>
      <c r="E69" s="475" t="s">
        <v>227</v>
      </c>
      <c r="F69" s="436">
        <v>1475</v>
      </c>
      <c r="G69" s="463"/>
      <c r="H69" s="464"/>
      <c r="I69" s="436">
        <v>0</v>
      </c>
    </row>
    <row r="70" spans="1:9" ht="14.4" customHeight="1" x14ac:dyDescent="0.25">
      <c r="A70" s="466" t="s">
        <v>136</v>
      </c>
      <c r="B70" s="467" t="s">
        <v>136</v>
      </c>
      <c r="C70" s="465">
        <f>SUM(C66:C69)</f>
        <v>150</v>
      </c>
      <c r="D70" s="459" t="s">
        <v>226</v>
      </c>
      <c r="E70" s="476" t="s">
        <v>228</v>
      </c>
      <c r="F70" s="477">
        <v>1200</v>
      </c>
      <c r="G70" s="466" t="s">
        <v>136</v>
      </c>
      <c r="H70" s="467" t="s">
        <v>136</v>
      </c>
      <c r="I70" s="465">
        <f>SUM(I66:I69)</f>
        <v>1480</v>
      </c>
    </row>
    <row r="71" spans="1:9" ht="14.4" customHeight="1" x14ac:dyDescent="0.3">
      <c r="A71" s="462" t="s">
        <v>220</v>
      </c>
      <c r="B71" s="368"/>
      <c r="C71" s="369"/>
      <c r="D71" s="459" t="s">
        <v>229</v>
      </c>
      <c r="E71" s="476" t="s">
        <v>240</v>
      </c>
      <c r="F71" s="477">
        <v>1150</v>
      </c>
      <c r="G71" s="462" t="s">
        <v>220</v>
      </c>
      <c r="H71" s="368"/>
      <c r="I71" s="369"/>
    </row>
    <row r="72" spans="1:9" ht="14.4" customHeight="1" x14ac:dyDescent="0.25">
      <c r="A72" s="424"/>
      <c r="B72" s="418"/>
      <c r="C72" s="419"/>
      <c r="D72" s="498" t="s">
        <v>246</v>
      </c>
      <c r="E72" s="460" t="s">
        <v>247</v>
      </c>
      <c r="F72" s="419">
        <v>300</v>
      </c>
      <c r="G72" s="425" t="s">
        <v>230</v>
      </c>
      <c r="H72" s="426" t="s">
        <v>231</v>
      </c>
      <c r="I72" s="419">
        <v>1842</v>
      </c>
    </row>
    <row r="73" spans="1:9" ht="28.2" customHeight="1" x14ac:dyDescent="0.25">
      <c r="A73" s="417"/>
      <c r="B73" s="418"/>
      <c r="C73" s="419"/>
      <c r="D73" s="424" t="s">
        <v>266</v>
      </c>
      <c r="E73" s="502" t="s">
        <v>267</v>
      </c>
      <c r="F73" s="419">
        <v>420</v>
      </c>
      <c r="G73" s="449" t="s">
        <v>264</v>
      </c>
      <c r="H73" s="449" t="s">
        <v>269</v>
      </c>
      <c r="I73" s="419">
        <v>250</v>
      </c>
    </row>
    <row r="74" spans="1:9" ht="14.4" customHeight="1" x14ac:dyDescent="0.25">
      <c r="A74" s="417"/>
      <c r="B74" s="418"/>
      <c r="C74" s="419"/>
      <c r="G74" s="417" t="s">
        <v>294</v>
      </c>
      <c r="H74" s="418" t="s">
        <v>295</v>
      </c>
      <c r="I74" s="419">
        <v>425</v>
      </c>
    </row>
    <row r="75" spans="1:9" ht="14.4" customHeight="1" x14ac:dyDescent="0.25">
      <c r="A75" s="417"/>
      <c r="B75" s="418"/>
      <c r="C75" s="419"/>
      <c r="G75" s="417"/>
      <c r="H75" s="418"/>
      <c r="I75" s="419"/>
    </row>
    <row r="76" spans="1:9" ht="14.4" customHeight="1" x14ac:dyDescent="0.25">
      <c r="A76" s="417"/>
      <c r="B76" s="418"/>
      <c r="C76" s="419"/>
      <c r="D76" s="449"/>
      <c r="E76" s="418"/>
      <c r="F76" s="419"/>
      <c r="G76" s="417"/>
      <c r="H76" s="418"/>
      <c r="I76" s="419"/>
    </row>
    <row r="77" spans="1:9" ht="14.4" customHeight="1" x14ac:dyDescent="0.25">
      <c r="A77" s="417"/>
      <c r="B77" s="418"/>
      <c r="C77" s="419"/>
      <c r="D77" s="468" t="s">
        <v>136</v>
      </c>
      <c r="E77" s="467" t="s">
        <v>136</v>
      </c>
      <c r="F77" s="465">
        <f>SUM(F66:F73)</f>
        <v>5475</v>
      </c>
      <c r="G77" s="417"/>
      <c r="H77" s="418"/>
      <c r="I77" s="419"/>
    </row>
    <row r="78" spans="1:9" ht="14.4" customHeight="1" x14ac:dyDescent="0.3">
      <c r="A78" s="417"/>
      <c r="B78" s="418"/>
      <c r="C78" s="419"/>
      <c r="D78" s="469" t="s">
        <v>220</v>
      </c>
      <c r="E78" s="368"/>
      <c r="F78" s="369"/>
      <c r="G78" s="417"/>
      <c r="H78" s="418"/>
      <c r="I78" s="419"/>
    </row>
    <row r="79" spans="1:9" ht="14.4" customHeight="1" x14ac:dyDescent="0.25">
      <c r="A79" s="417"/>
      <c r="B79" s="418"/>
      <c r="C79" s="419"/>
      <c r="D79" s="449" t="s">
        <v>264</v>
      </c>
      <c r="E79" s="418" t="s">
        <v>268</v>
      </c>
      <c r="F79" s="419">
        <v>75</v>
      </c>
      <c r="G79" s="417"/>
      <c r="H79" s="418"/>
      <c r="I79" s="419"/>
    </row>
    <row r="80" spans="1:9" ht="14.4" customHeight="1" x14ac:dyDescent="0.25">
      <c r="A80" s="417"/>
      <c r="B80" s="418"/>
      <c r="C80" s="419"/>
      <c r="D80" s="449"/>
      <c r="E80" s="418"/>
      <c r="F80" s="419"/>
      <c r="G80" s="417"/>
      <c r="H80" s="418"/>
      <c r="I80" s="419"/>
    </row>
    <row r="81" spans="1:10" ht="14.4" customHeight="1" x14ac:dyDescent="0.3">
      <c r="A81" s="420"/>
      <c r="B81" s="421"/>
      <c r="C81" s="419"/>
      <c r="D81" s="450"/>
      <c r="E81" s="421"/>
      <c r="F81" s="419"/>
      <c r="G81" s="420"/>
      <c r="H81" s="421"/>
      <c r="I81" s="419"/>
    </row>
    <row r="82" spans="1:10" ht="14.4" customHeight="1" thickBot="1" x14ac:dyDescent="0.35">
      <c r="A82" s="427"/>
      <c r="B82" s="428"/>
      <c r="C82" s="429">
        <f>SUM(C72:C81)</f>
        <v>0</v>
      </c>
      <c r="D82" s="472"/>
      <c r="E82" s="428"/>
      <c r="F82" s="429">
        <f>SUM(F78:F81)</f>
        <v>75</v>
      </c>
      <c r="G82" s="427"/>
      <c r="H82" s="428"/>
      <c r="I82" s="429">
        <f>SUM(I72:I81)</f>
        <v>2517</v>
      </c>
    </row>
    <row r="83" spans="1:10" ht="14.4" customHeight="1" thickBot="1" x14ac:dyDescent="0.3">
      <c r="C83" s="430"/>
      <c r="F83" s="430"/>
      <c r="J83" s="430"/>
    </row>
    <row r="84" spans="1:10" ht="14.4" customHeight="1" x14ac:dyDescent="0.3">
      <c r="A84" s="564" t="s">
        <v>171</v>
      </c>
      <c r="B84" s="565"/>
      <c r="C84" s="567"/>
      <c r="D84" s="564" t="s">
        <v>172</v>
      </c>
      <c r="E84" s="565"/>
      <c r="F84" s="567"/>
      <c r="G84" s="569" t="s">
        <v>173</v>
      </c>
      <c r="H84" s="570"/>
      <c r="I84" s="571"/>
    </row>
    <row r="85" spans="1:10" ht="14.4" customHeight="1" x14ac:dyDescent="0.25">
      <c r="A85" s="466" t="s">
        <v>136</v>
      </c>
      <c r="B85" s="467" t="s">
        <v>136</v>
      </c>
      <c r="C85" s="465">
        <f>+C92+C101</f>
        <v>-3887</v>
      </c>
      <c r="D85" s="466" t="s">
        <v>136</v>
      </c>
      <c r="E85" s="467" t="s">
        <v>136</v>
      </c>
      <c r="F85" s="465">
        <f>+F92+F101</f>
        <v>8007.48</v>
      </c>
      <c r="G85" s="466" t="s">
        <v>136</v>
      </c>
      <c r="H85" s="467" t="s">
        <v>136</v>
      </c>
      <c r="I85" s="465">
        <f>+I92+I101</f>
        <v>-1640</v>
      </c>
    </row>
    <row r="86" spans="1:10" ht="14.4" customHeight="1" x14ac:dyDescent="0.25">
      <c r="A86" s="422" t="s">
        <v>163</v>
      </c>
      <c r="B86" s="423" t="s">
        <v>164</v>
      </c>
      <c r="C86" s="369"/>
      <c r="D86" s="422" t="s">
        <v>163</v>
      </c>
      <c r="E86" s="423" t="s">
        <v>164</v>
      </c>
      <c r="F86" s="369"/>
      <c r="G86" s="422" t="s">
        <v>163</v>
      </c>
      <c r="H86" s="423" t="s">
        <v>164</v>
      </c>
      <c r="I86" s="369"/>
    </row>
    <row r="87" spans="1:10" ht="14.4" customHeight="1" x14ac:dyDescent="0.3">
      <c r="A87" s="420" t="s">
        <v>219</v>
      </c>
      <c r="B87" s="464"/>
      <c r="C87" s="436"/>
      <c r="D87" s="420" t="s">
        <v>219</v>
      </c>
      <c r="E87" s="464"/>
      <c r="F87" s="436"/>
      <c r="G87" s="420" t="s">
        <v>219</v>
      </c>
      <c r="H87" s="464"/>
      <c r="I87" s="436"/>
    </row>
    <row r="88" spans="1:10" ht="14.4" customHeight="1" x14ac:dyDescent="0.3">
      <c r="A88" s="496" t="s">
        <v>250</v>
      </c>
      <c r="B88" s="496" t="s">
        <v>251</v>
      </c>
      <c r="C88" s="436">
        <v>463</v>
      </c>
      <c r="D88" s="417" t="s">
        <v>197</v>
      </c>
      <c r="E88" s="418" t="s">
        <v>199</v>
      </c>
      <c r="F88" s="419">
        <v>288</v>
      </c>
      <c r="G88" s="463"/>
      <c r="H88" s="464"/>
      <c r="I88" s="436">
        <v>0</v>
      </c>
    </row>
    <row r="89" spans="1:10" ht="14.4" customHeight="1" x14ac:dyDescent="0.3">
      <c r="A89" s="463"/>
      <c r="B89" s="464"/>
      <c r="C89" s="436">
        <v>0</v>
      </c>
      <c r="D89" s="459" t="s">
        <v>217</v>
      </c>
      <c r="E89" s="460" t="s">
        <v>218</v>
      </c>
      <c r="F89" s="419">
        <v>124.32</v>
      </c>
      <c r="G89" s="463"/>
      <c r="H89" s="464"/>
      <c r="I89" s="436">
        <v>0</v>
      </c>
    </row>
    <row r="90" spans="1:10" ht="14.4" customHeight="1" x14ac:dyDescent="0.3">
      <c r="A90" s="463"/>
      <c r="B90" s="464"/>
      <c r="C90" s="436">
        <v>0</v>
      </c>
      <c r="D90" s="459" t="s">
        <v>304</v>
      </c>
      <c r="E90" s="460" t="s">
        <v>306</v>
      </c>
      <c r="F90" s="419">
        <v>595</v>
      </c>
      <c r="G90" s="463"/>
      <c r="H90" s="464"/>
      <c r="I90" s="436">
        <v>0</v>
      </c>
    </row>
    <row r="91" spans="1:10" ht="14.4" customHeight="1" x14ac:dyDescent="0.3">
      <c r="A91" s="463"/>
      <c r="B91" s="464"/>
      <c r="C91" s="436">
        <v>0</v>
      </c>
      <c r="D91" s="463"/>
      <c r="E91" s="464"/>
      <c r="F91" s="436">
        <v>0</v>
      </c>
      <c r="G91" s="463"/>
      <c r="H91" s="464"/>
      <c r="I91" s="436">
        <v>0</v>
      </c>
    </row>
    <row r="92" spans="1:10" ht="14.4" customHeight="1" x14ac:dyDescent="0.25">
      <c r="A92" s="466" t="s">
        <v>136</v>
      </c>
      <c r="B92" s="467" t="s">
        <v>136</v>
      </c>
      <c r="C92" s="465">
        <f>SUM(C88:C91)</f>
        <v>463</v>
      </c>
      <c r="D92" s="466" t="s">
        <v>136</v>
      </c>
      <c r="E92" s="467" t="s">
        <v>136</v>
      </c>
      <c r="F92" s="465">
        <f>SUM(F88:F91)</f>
        <v>1007.3199999999999</v>
      </c>
      <c r="G92" s="466" t="s">
        <v>136</v>
      </c>
      <c r="H92" s="467" t="s">
        <v>136</v>
      </c>
      <c r="I92" s="465">
        <f>SUM(I88:I91)</f>
        <v>0</v>
      </c>
    </row>
    <row r="93" spans="1:10" ht="14.4" customHeight="1" x14ac:dyDescent="0.3">
      <c r="A93" s="462" t="s">
        <v>220</v>
      </c>
      <c r="B93" s="368"/>
      <c r="C93" s="369"/>
      <c r="D93" s="462" t="s">
        <v>220</v>
      </c>
      <c r="E93" s="368"/>
      <c r="F93" s="369"/>
      <c r="G93" s="462" t="s">
        <v>220</v>
      </c>
      <c r="H93" s="368"/>
      <c r="I93" s="369"/>
    </row>
    <row r="94" spans="1:10" ht="24.6" customHeight="1" x14ac:dyDescent="0.25">
      <c r="A94" s="461" t="s">
        <v>215</v>
      </c>
      <c r="B94" s="460" t="s">
        <v>216</v>
      </c>
      <c r="C94" s="419">
        <v>225</v>
      </c>
      <c r="D94" t="s">
        <v>262</v>
      </c>
      <c r="E94" t="s">
        <v>263</v>
      </c>
      <c r="F94" s="501">
        <v>168</v>
      </c>
      <c r="G94" s="461" t="s">
        <v>285</v>
      </c>
      <c r="H94" s="528" t="s">
        <v>288</v>
      </c>
      <c r="I94" s="436">
        <v>-1640</v>
      </c>
    </row>
    <row r="95" spans="1:10" ht="14.4" customHeight="1" x14ac:dyDescent="0.25">
      <c r="A95" s="459" t="s">
        <v>248</v>
      </c>
      <c r="B95" s="460" t="s">
        <v>249</v>
      </c>
      <c r="C95" s="419">
        <v>660</v>
      </c>
      <c r="D95" s="424" t="s">
        <v>196</v>
      </c>
      <c r="E95" s="418" t="s">
        <v>198</v>
      </c>
      <c r="F95" s="419">
        <v>1458.16</v>
      </c>
      <c r="G95" s="424"/>
      <c r="H95" s="418"/>
      <c r="I95" s="419"/>
    </row>
    <row r="96" spans="1:10" ht="14.4" customHeight="1" x14ac:dyDescent="0.25">
      <c r="A96" s="417" t="s">
        <v>264</v>
      </c>
      <c r="B96" s="418" t="s">
        <v>270</v>
      </c>
      <c r="C96" s="419">
        <v>375</v>
      </c>
      <c r="D96" s="459" t="s">
        <v>222</v>
      </c>
      <c r="E96" s="460" t="s">
        <v>223</v>
      </c>
      <c r="F96" s="419">
        <f>504</f>
        <v>504</v>
      </c>
      <c r="G96" s="417"/>
      <c r="H96" s="418"/>
      <c r="I96" s="419"/>
    </row>
    <row r="97" spans="1:10" ht="25.2" customHeight="1" x14ac:dyDescent="0.25">
      <c r="A97" s="459" t="s">
        <v>285</v>
      </c>
      <c r="B97" s="528" t="s">
        <v>287</v>
      </c>
      <c r="C97" s="419">
        <v>-5610</v>
      </c>
      <c r="D97" s="461" t="s">
        <v>248</v>
      </c>
      <c r="E97" s="460" t="s">
        <v>252</v>
      </c>
      <c r="F97" s="436">
        <v>4620</v>
      </c>
      <c r="G97" s="459"/>
      <c r="H97" s="460"/>
      <c r="I97" s="419"/>
    </row>
    <row r="98" spans="1:10" ht="14.4" customHeight="1" x14ac:dyDescent="0.25">
      <c r="A98" s="417"/>
      <c r="B98" s="418"/>
      <c r="C98" s="419"/>
      <c r="D98" s="417" t="s">
        <v>264</v>
      </c>
      <c r="E98" s="418" t="s">
        <v>271</v>
      </c>
      <c r="F98" s="419">
        <v>250</v>
      </c>
      <c r="G98" s="417"/>
      <c r="H98" s="418"/>
      <c r="I98" s="419"/>
    </row>
    <row r="99" spans="1:10" ht="14.4" customHeight="1" x14ac:dyDescent="0.25">
      <c r="A99" s="417"/>
      <c r="B99" s="418"/>
      <c r="C99" s="419"/>
      <c r="D99" s="417"/>
      <c r="E99" s="418"/>
      <c r="F99" s="419"/>
      <c r="G99" s="417"/>
      <c r="H99" s="418"/>
      <c r="I99" s="419"/>
    </row>
    <row r="100" spans="1:10" ht="14.4" customHeight="1" x14ac:dyDescent="0.3">
      <c r="A100" s="420"/>
      <c r="B100" s="421"/>
      <c r="C100" s="419"/>
      <c r="D100" s="420"/>
      <c r="E100" s="421"/>
      <c r="F100" s="419"/>
      <c r="G100" s="420"/>
      <c r="H100" s="421"/>
      <c r="I100" s="419"/>
    </row>
    <row r="101" spans="1:10" ht="14.4" customHeight="1" thickBot="1" x14ac:dyDescent="0.35">
      <c r="A101" s="427"/>
      <c r="B101" s="428"/>
      <c r="C101" s="429">
        <f>SUM(C94:C100)</f>
        <v>-4350</v>
      </c>
      <c r="D101" s="427"/>
      <c r="E101" s="428"/>
      <c r="F101" s="429">
        <f>SUM(F94:F100)</f>
        <v>7000.16</v>
      </c>
      <c r="G101" s="427"/>
      <c r="H101" s="428"/>
      <c r="I101" s="429">
        <f>SUM(I94:I100)</f>
        <v>-1640</v>
      </c>
    </row>
    <row r="102" spans="1:10" ht="14.4" customHeight="1" thickBot="1" x14ac:dyDescent="0.3">
      <c r="C102" s="430"/>
      <c r="F102" s="430"/>
      <c r="J102" s="444"/>
    </row>
    <row r="103" spans="1:10" ht="14.4" customHeight="1" x14ac:dyDescent="0.3">
      <c r="A103" s="564" t="s">
        <v>174</v>
      </c>
      <c r="B103" s="565"/>
      <c r="C103" s="567"/>
      <c r="D103" s="564" t="s">
        <v>175</v>
      </c>
      <c r="E103" s="565"/>
      <c r="F103" s="567"/>
      <c r="J103" s="430"/>
    </row>
    <row r="104" spans="1:10" ht="14.4" customHeight="1" x14ac:dyDescent="0.3">
      <c r="A104" s="466" t="s">
        <v>136</v>
      </c>
      <c r="B104" s="467" t="s">
        <v>136</v>
      </c>
      <c r="C104" s="465">
        <f>+C111+C121</f>
        <v>3750</v>
      </c>
      <c r="D104" s="466" t="s">
        <v>136</v>
      </c>
      <c r="E104" s="467" t="s">
        <v>136</v>
      </c>
      <c r="F104" s="465">
        <f>+F111+F121</f>
        <v>1368</v>
      </c>
      <c r="H104" s="431"/>
      <c r="I104" s="203"/>
      <c r="J104" s="430"/>
    </row>
    <row r="105" spans="1:10" ht="14.4" customHeight="1" x14ac:dyDescent="0.25">
      <c r="A105" s="422" t="s">
        <v>163</v>
      </c>
      <c r="B105" s="423" t="s">
        <v>164</v>
      </c>
      <c r="C105" s="369"/>
      <c r="D105" s="422" t="s">
        <v>163</v>
      </c>
      <c r="E105" s="423" t="s">
        <v>164</v>
      </c>
      <c r="F105" s="369"/>
      <c r="J105" s="430"/>
    </row>
    <row r="106" spans="1:10" ht="14.4" customHeight="1" x14ac:dyDescent="0.3">
      <c r="A106" s="420" t="s">
        <v>219</v>
      </c>
      <c r="B106" s="464"/>
      <c r="C106" s="436"/>
      <c r="D106" s="420" t="s">
        <v>219</v>
      </c>
      <c r="E106" s="464"/>
      <c r="F106" s="436"/>
      <c r="J106" s="430"/>
    </row>
    <row r="107" spans="1:10" ht="14.4" customHeight="1" x14ac:dyDescent="0.3">
      <c r="A107" s="424" t="s">
        <v>200</v>
      </c>
      <c r="B107" s="424" t="s">
        <v>201</v>
      </c>
      <c r="C107" s="419">
        <v>780</v>
      </c>
      <c r="D107" s="479" t="s">
        <v>234</v>
      </c>
      <c r="E107" s="523" t="s">
        <v>235</v>
      </c>
      <c r="F107" s="436">
        <v>218</v>
      </c>
      <c r="J107" s="430"/>
    </row>
    <row r="108" spans="1:10" ht="14.4" customHeight="1" x14ac:dyDescent="0.3">
      <c r="A108" s="463"/>
      <c r="B108" s="464"/>
      <c r="C108" s="436">
        <v>0</v>
      </c>
      <c r="D108" s="478" t="s">
        <v>232</v>
      </c>
      <c r="E108" s="523" t="s">
        <v>233</v>
      </c>
      <c r="F108" s="436">
        <v>470</v>
      </c>
      <c r="J108" s="430"/>
    </row>
    <row r="109" spans="1:10" ht="28.5" customHeight="1" x14ac:dyDescent="0.3">
      <c r="A109" s="463"/>
      <c r="B109" s="464"/>
      <c r="C109" s="436">
        <v>0</v>
      </c>
      <c r="D109" s="531" t="s">
        <v>291</v>
      </c>
      <c r="E109" s="532" t="s">
        <v>292</v>
      </c>
      <c r="F109" s="436">
        <v>480</v>
      </c>
      <c r="J109" s="430"/>
    </row>
    <row r="110" spans="1:10" ht="14.4" customHeight="1" x14ac:dyDescent="0.3">
      <c r="A110" s="463"/>
      <c r="B110" s="464"/>
      <c r="C110" s="436">
        <v>0</v>
      </c>
      <c r="D110" s="463"/>
      <c r="E110" s="464"/>
      <c r="F110" s="436">
        <v>0</v>
      </c>
      <c r="J110" s="430"/>
    </row>
    <row r="111" spans="1:10" ht="14.4" customHeight="1" x14ac:dyDescent="0.25">
      <c r="A111" s="466" t="s">
        <v>136</v>
      </c>
      <c r="B111" s="467" t="s">
        <v>136</v>
      </c>
      <c r="C111" s="465">
        <f>SUM(C107:C110)</f>
        <v>780</v>
      </c>
      <c r="D111" s="466" t="s">
        <v>136</v>
      </c>
      <c r="E111" s="467" t="s">
        <v>136</v>
      </c>
      <c r="F111" s="465">
        <f>SUM(F107:F110)</f>
        <v>1168</v>
      </c>
      <c r="J111" s="430"/>
    </row>
    <row r="112" spans="1:10" ht="14.4" customHeight="1" x14ac:dyDescent="0.3">
      <c r="A112" s="462" t="s">
        <v>220</v>
      </c>
      <c r="B112" s="368"/>
      <c r="C112" s="369"/>
      <c r="D112" s="462" t="s">
        <v>220</v>
      </c>
      <c r="E112" s="368"/>
      <c r="F112" s="369"/>
      <c r="J112" s="430"/>
    </row>
    <row r="113" spans="1:10" ht="14.4" customHeight="1" x14ac:dyDescent="0.25">
      <c r="A113" s="461" t="s">
        <v>248</v>
      </c>
      <c r="B113" s="460" t="s">
        <v>253</v>
      </c>
      <c r="C113" s="436">
        <v>1080</v>
      </c>
      <c r="D113" s="424" t="s">
        <v>264</v>
      </c>
      <c r="E113" s="524" t="s">
        <v>272</v>
      </c>
      <c r="F113" s="419">
        <v>200</v>
      </c>
      <c r="J113" s="430"/>
    </row>
    <row r="114" spans="1:10" ht="26.4" customHeight="1" x14ac:dyDescent="0.25">
      <c r="A114" s="424" t="s">
        <v>264</v>
      </c>
      <c r="B114" s="502" t="s">
        <v>272</v>
      </c>
      <c r="C114" s="419">
        <v>250</v>
      </c>
      <c r="D114" s="424"/>
      <c r="E114" s="418"/>
      <c r="F114" s="419"/>
      <c r="J114" s="430"/>
    </row>
    <row r="115" spans="1:10" ht="14.4" customHeight="1" x14ac:dyDescent="0.25">
      <c r="A115" s="461" t="s">
        <v>285</v>
      </c>
      <c r="B115" s="528" t="s">
        <v>289</v>
      </c>
      <c r="C115" s="436">
        <v>1640</v>
      </c>
      <c r="D115" s="461" t="s">
        <v>136</v>
      </c>
      <c r="E115" s="461" t="s">
        <v>136</v>
      </c>
      <c r="F115" s="436" t="s">
        <v>136</v>
      </c>
      <c r="J115" s="430"/>
    </row>
    <row r="116" spans="1:10" ht="14.4" customHeight="1" x14ac:dyDescent="0.25">
      <c r="A116" s="459"/>
      <c r="B116" s="460"/>
      <c r="C116" s="419"/>
      <c r="D116" s="459"/>
      <c r="E116" s="460"/>
      <c r="F116" s="419"/>
      <c r="J116" s="430"/>
    </row>
    <row r="117" spans="1:10" ht="14.4" customHeight="1" x14ac:dyDescent="0.25">
      <c r="A117" s="417"/>
      <c r="B117" s="418"/>
      <c r="C117" s="419"/>
      <c r="D117" s="417"/>
      <c r="E117" s="418"/>
      <c r="F117" s="419"/>
      <c r="J117" s="430"/>
    </row>
    <row r="118" spans="1:10" ht="14.4" customHeight="1" x14ac:dyDescent="0.25">
      <c r="A118" s="417"/>
      <c r="B118" s="418"/>
      <c r="C118" s="419"/>
      <c r="D118" s="417"/>
      <c r="E118" s="418"/>
      <c r="F118" s="419"/>
      <c r="J118" s="430"/>
    </row>
    <row r="119" spans="1:10" ht="14.4" customHeight="1" x14ac:dyDescent="0.25">
      <c r="A119" s="417"/>
      <c r="B119" s="418"/>
      <c r="C119" s="419"/>
      <c r="D119" s="417"/>
      <c r="E119" s="418"/>
      <c r="F119" s="419"/>
      <c r="J119" s="430"/>
    </row>
    <row r="120" spans="1:10" ht="14.4" customHeight="1" x14ac:dyDescent="0.3">
      <c r="A120" s="420"/>
      <c r="B120" s="421"/>
      <c r="C120" s="419"/>
      <c r="D120" s="420"/>
      <c r="E120" s="421"/>
      <c r="F120" s="419"/>
      <c r="J120" s="430"/>
    </row>
    <row r="121" spans="1:10" ht="14.4" customHeight="1" thickBot="1" x14ac:dyDescent="0.35">
      <c r="A121" s="427"/>
      <c r="B121" s="428"/>
      <c r="C121" s="429">
        <f>SUM(C113:C120)</f>
        <v>2970</v>
      </c>
      <c r="D121" s="427"/>
      <c r="E121" s="428"/>
      <c r="F121" s="429">
        <f>SUM(F113:F120)</f>
        <v>200</v>
      </c>
      <c r="J121" s="430"/>
    </row>
    <row r="122" spans="1:10" ht="14.4" customHeight="1" x14ac:dyDescent="0.25">
      <c r="C122" s="430"/>
      <c r="F122" s="430"/>
      <c r="J122" s="430"/>
    </row>
    <row r="123" spans="1:10" ht="14.4" customHeight="1" x14ac:dyDescent="0.3">
      <c r="A123" s="410"/>
      <c r="C123" s="430"/>
      <c r="D123" s="410"/>
      <c r="F123" s="430"/>
      <c r="J123" s="430"/>
    </row>
    <row r="124" spans="1:10" ht="14.4" customHeight="1" x14ac:dyDescent="0.25">
      <c r="C124" s="430"/>
      <c r="F124" s="430"/>
      <c r="J124" s="430"/>
    </row>
    <row r="125" spans="1:10" ht="14.4" customHeight="1" x14ac:dyDescent="0.25">
      <c r="C125" s="430"/>
      <c r="F125" s="430"/>
      <c r="J125" s="430"/>
    </row>
    <row r="126" spans="1:10" ht="14.4" customHeight="1" x14ac:dyDescent="0.25">
      <c r="C126" s="430"/>
      <c r="F126" s="430"/>
      <c r="J126" s="430"/>
    </row>
    <row r="127" spans="1:10" ht="14.4" customHeight="1" x14ac:dyDescent="0.25"/>
    <row r="128" spans="1:10" ht="14.4" customHeight="1" x14ac:dyDescent="0.25"/>
    <row r="129" ht="14.4" customHeight="1" x14ac:dyDescent="0.25"/>
    <row r="130" ht="14.4" customHeight="1" x14ac:dyDescent="0.25"/>
    <row r="131" ht="14.4" customHeight="1" x14ac:dyDescent="0.25"/>
    <row r="132" ht="14.4" customHeight="1" x14ac:dyDescent="0.25"/>
    <row r="133" ht="14.4" customHeight="1" x14ac:dyDescent="0.25"/>
    <row r="134" ht="14.4" customHeight="1" x14ac:dyDescent="0.25"/>
    <row r="135" ht="14.4" customHeight="1" x14ac:dyDescent="0.25"/>
    <row r="136" ht="14.4" customHeight="1" x14ac:dyDescent="0.25"/>
    <row r="137" ht="14.4" customHeight="1" x14ac:dyDescent="0.25"/>
    <row r="138" ht="14.4" customHeight="1" x14ac:dyDescent="0.25"/>
    <row r="139" ht="14.4" customHeight="1" x14ac:dyDescent="0.25"/>
    <row r="140" ht="14.4" customHeight="1" x14ac:dyDescent="0.25"/>
    <row r="141" ht="14.4" customHeight="1" x14ac:dyDescent="0.25"/>
    <row r="142" ht="14.4" customHeight="1" x14ac:dyDescent="0.25"/>
    <row r="143" ht="14.4" customHeight="1" x14ac:dyDescent="0.25"/>
    <row r="144" ht="14.4" customHeight="1" x14ac:dyDescent="0.25"/>
    <row r="145" ht="14.4" customHeight="1" x14ac:dyDescent="0.25"/>
    <row r="146" ht="14.4" customHeight="1" x14ac:dyDescent="0.25"/>
    <row r="147" ht="14.4" customHeight="1" x14ac:dyDescent="0.25"/>
    <row r="148" ht="14.4" customHeight="1" x14ac:dyDescent="0.25"/>
    <row r="149" ht="14.4" customHeight="1" x14ac:dyDescent="0.25"/>
    <row r="150" ht="14.4" customHeight="1" x14ac:dyDescent="0.25"/>
    <row r="151" ht="14.4" customHeight="1" x14ac:dyDescent="0.25"/>
    <row r="152" ht="14.4" customHeight="1" x14ac:dyDescent="0.25"/>
    <row r="153" ht="14.4" customHeight="1" x14ac:dyDescent="0.25"/>
    <row r="154" ht="14.4" customHeight="1" x14ac:dyDescent="0.25"/>
    <row r="155" ht="14.4" customHeight="1" x14ac:dyDescent="0.25"/>
    <row r="156" ht="14.4" customHeight="1" x14ac:dyDescent="0.25"/>
    <row r="157" ht="14.4" customHeight="1" x14ac:dyDescent="0.25"/>
    <row r="158" ht="14.4" customHeight="1" x14ac:dyDescent="0.25"/>
    <row r="159" ht="14.4" customHeight="1" x14ac:dyDescent="0.25"/>
    <row r="160" ht="14.4" customHeight="1" x14ac:dyDescent="0.25"/>
    <row r="161" ht="14.4" customHeight="1" x14ac:dyDescent="0.25"/>
    <row r="162" ht="14.4" customHeight="1" x14ac:dyDescent="0.25"/>
    <row r="163" ht="14.4" customHeight="1" x14ac:dyDescent="0.25"/>
    <row r="164" ht="14.4" customHeight="1" x14ac:dyDescent="0.25"/>
    <row r="165" ht="14.4" customHeight="1" x14ac:dyDescent="0.25"/>
    <row r="166" ht="14.4" customHeight="1" x14ac:dyDescent="0.25"/>
    <row r="167" ht="14.4" customHeight="1" x14ac:dyDescent="0.25"/>
    <row r="168" ht="14.4" customHeight="1" x14ac:dyDescent="0.25"/>
    <row r="169" ht="14.4" customHeight="1" x14ac:dyDescent="0.25"/>
    <row r="170" ht="14.4" customHeight="1" x14ac:dyDescent="0.25"/>
    <row r="171" ht="14.4" customHeight="1" x14ac:dyDescent="0.25"/>
    <row r="172" ht="14.4" customHeight="1" x14ac:dyDescent="0.25"/>
    <row r="173" ht="14.4" customHeight="1" x14ac:dyDescent="0.25"/>
    <row r="174" ht="14.4" customHeight="1" x14ac:dyDescent="0.25"/>
    <row r="175" ht="14.4" customHeight="1" x14ac:dyDescent="0.25"/>
    <row r="176" ht="14.4" customHeight="1" x14ac:dyDescent="0.25"/>
    <row r="177" ht="14.4" customHeight="1" x14ac:dyDescent="0.25"/>
    <row r="178" ht="14.4" customHeight="1" x14ac:dyDescent="0.25"/>
    <row r="179" ht="14.4" customHeight="1" x14ac:dyDescent="0.25"/>
    <row r="180" ht="14.4" customHeight="1" x14ac:dyDescent="0.25"/>
    <row r="181" ht="14.4" customHeight="1" x14ac:dyDescent="0.25"/>
    <row r="182" ht="14.4" customHeight="1" x14ac:dyDescent="0.25"/>
    <row r="183" ht="14.4" customHeight="1" x14ac:dyDescent="0.25"/>
    <row r="184" ht="14.4" customHeight="1" x14ac:dyDescent="0.25"/>
    <row r="185" ht="14.4" customHeight="1" x14ac:dyDescent="0.25"/>
    <row r="186" ht="14.4" customHeight="1" x14ac:dyDescent="0.25"/>
    <row r="187" ht="14.4" customHeight="1" x14ac:dyDescent="0.25"/>
    <row r="188" ht="14.4" customHeight="1" x14ac:dyDescent="0.25"/>
    <row r="189" ht="14.4" customHeight="1" x14ac:dyDescent="0.25"/>
    <row r="190" ht="14.4" customHeight="1" x14ac:dyDescent="0.25"/>
    <row r="191" ht="14.4" customHeight="1" x14ac:dyDescent="0.25"/>
    <row r="192" ht="14.4" customHeight="1" x14ac:dyDescent="0.25"/>
    <row r="193" ht="14.4" customHeight="1" x14ac:dyDescent="0.25"/>
    <row r="194" ht="14.4" customHeight="1" x14ac:dyDescent="0.25"/>
    <row r="195" ht="14.4" customHeight="1" x14ac:dyDescent="0.25"/>
    <row r="196" ht="14.4" customHeight="1" x14ac:dyDescent="0.25"/>
    <row r="197" ht="14.4" customHeight="1" x14ac:dyDescent="0.25"/>
    <row r="198" ht="14.4" customHeight="1" x14ac:dyDescent="0.25"/>
    <row r="199" ht="14.4" customHeight="1" x14ac:dyDescent="0.25"/>
    <row r="200" ht="14.4" customHeight="1" x14ac:dyDescent="0.25"/>
    <row r="201" ht="14.4" customHeight="1" x14ac:dyDescent="0.25"/>
    <row r="202" ht="14.4" customHeight="1" x14ac:dyDescent="0.25"/>
    <row r="203" ht="14.4" customHeight="1" x14ac:dyDescent="0.25"/>
    <row r="204" ht="14.4" customHeight="1" x14ac:dyDescent="0.25"/>
    <row r="205" ht="14.4" customHeight="1" x14ac:dyDescent="0.25"/>
    <row r="206" ht="14.4" customHeight="1" x14ac:dyDescent="0.25"/>
    <row r="207" ht="14.4" customHeight="1" x14ac:dyDescent="0.25"/>
    <row r="208" ht="14.4" customHeight="1" x14ac:dyDescent="0.25"/>
    <row r="209" ht="14.4" customHeight="1" x14ac:dyDescent="0.25"/>
    <row r="210" ht="14.4" customHeight="1" x14ac:dyDescent="0.25"/>
    <row r="211" ht="14.4" customHeight="1" x14ac:dyDescent="0.25"/>
    <row r="212" ht="14.4" customHeight="1" x14ac:dyDescent="0.25"/>
    <row r="213" ht="14.4" customHeight="1" x14ac:dyDescent="0.25"/>
    <row r="214" ht="14.4" customHeight="1" x14ac:dyDescent="0.25"/>
    <row r="215" ht="14.4" customHeight="1" x14ac:dyDescent="0.25"/>
    <row r="216" ht="14.4" customHeight="1" x14ac:dyDescent="0.25"/>
    <row r="217" ht="14.4" customHeight="1" x14ac:dyDescent="0.25"/>
    <row r="218" ht="14.4" customHeight="1" x14ac:dyDescent="0.25"/>
    <row r="219" ht="14.4" customHeight="1" x14ac:dyDescent="0.25"/>
    <row r="220" ht="14.4" customHeight="1" x14ac:dyDescent="0.25"/>
    <row r="221" ht="14.4" customHeight="1" x14ac:dyDescent="0.25"/>
    <row r="222" ht="14.4" customHeight="1" x14ac:dyDescent="0.25"/>
    <row r="223" ht="14.4" customHeight="1" x14ac:dyDescent="0.25"/>
    <row r="224" ht="14.4" customHeight="1" x14ac:dyDescent="0.25"/>
    <row r="225" ht="14.4" customHeight="1" x14ac:dyDescent="0.25"/>
    <row r="226" ht="14.4" customHeight="1" x14ac:dyDescent="0.25"/>
    <row r="227" ht="14.4" customHeight="1" x14ac:dyDescent="0.25"/>
    <row r="228" ht="14.4" customHeight="1" x14ac:dyDescent="0.25"/>
    <row r="229" ht="14.4" customHeight="1" x14ac:dyDescent="0.25"/>
    <row r="230" ht="14.4" customHeight="1" x14ac:dyDescent="0.25"/>
    <row r="231" ht="14.4" customHeight="1" x14ac:dyDescent="0.25"/>
    <row r="232" ht="14.4" customHeight="1" x14ac:dyDescent="0.25"/>
    <row r="233" ht="14.4" customHeight="1" x14ac:dyDescent="0.25"/>
    <row r="234" ht="14.4" customHeight="1" x14ac:dyDescent="0.25"/>
    <row r="235" ht="14.4" customHeight="1" x14ac:dyDescent="0.25"/>
    <row r="236" ht="14.4" customHeight="1" x14ac:dyDescent="0.25"/>
    <row r="237" ht="14.4" customHeight="1" x14ac:dyDescent="0.25"/>
    <row r="238" ht="14.4" customHeight="1" x14ac:dyDescent="0.25"/>
    <row r="239" ht="14.4" customHeight="1" x14ac:dyDescent="0.25"/>
    <row r="240" ht="14.4" customHeight="1" x14ac:dyDescent="0.25"/>
    <row r="241" ht="14.4" customHeight="1" x14ac:dyDescent="0.25"/>
    <row r="242" ht="14.4" customHeight="1" x14ac:dyDescent="0.25"/>
    <row r="243" ht="14.4" customHeight="1" x14ac:dyDescent="0.25"/>
    <row r="244" ht="14.4" customHeight="1" x14ac:dyDescent="0.25"/>
    <row r="245" ht="14.4" customHeight="1" x14ac:dyDescent="0.25"/>
    <row r="246" ht="14.4" customHeight="1" x14ac:dyDescent="0.25"/>
    <row r="247" ht="14.4" customHeight="1" x14ac:dyDescent="0.25"/>
    <row r="248" ht="14.4" customHeight="1" x14ac:dyDescent="0.25"/>
    <row r="249" ht="14.4" customHeight="1" x14ac:dyDescent="0.25"/>
    <row r="250" ht="14.4" customHeight="1" x14ac:dyDescent="0.25"/>
    <row r="251" ht="14.4" customHeight="1" x14ac:dyDescent="0.25"/>
    <row r="252" ht="14.4" customHeight="1" x14ac:dyDescent="0.25"/>
    <row r="253" ht="14.4" customHeight="1" x14ac:dyDescent="0.25"/>
    <row r="254" ht="14.4" customHeight="1" x14ac:dyDescent="0.25"/>
    <row r="255" ht="14.4" customHeight="1" x14ac:dyDescent="0.25"/>
    <row r="256" ht="14.4" customHeight="1" x14ac:dyDescent="0.25"/>
    <row r="257" ht="14.4" customHeight="1" x14ac:dyDescent="0.25"/>
    <row r="258" ht="14.4" customHeight="1" x14ac:dyDescent="0.25"/>
    <row r="259" ht="14.4" customHeight="1" x14ac:dyDescent="0.25"/>
    <row r="260" ht="14.4" customHeight="1" x14ac:dyDescent="0.25"/>
    <row r="261" ht="14.4" customHeight="1" x14ac:dyDescent="0.25"/>
    <row r="262" ht="14.4" customHeight="1" x14ac:dyDescent="0.25"/>
    <row r="263" ht="14.4" customHeight="1" x14ac:dyDescent="0.25"/>
    <row r="264" ht="14.4" customHeight="1" x14ac:dyDescent="0.25"/>
    <row r="265" ht="14.4" customHeight="1" x14ac:dyDescent="0.25"/>
    <row r="266" ht="14.4" customHeight="1" x14ac:dyDescent="0.25"/>
    <row r="267" ht="14.4" customHeight="1" x14ac:dyDescent="0.25"/>
    <row r="268" ht="14.4" customHeight="1" x14ac:dyDescent="0.25"/>
    <row r="269" ht="14.4" customHeight="1" x14ac:dyDescent="0.25"/>
    <row r="270" ht="14.4" customHeight="1" x14ac:dyDescent="0.25"/>
    <row r="271" ht="14.4" customHeight="1" x14ac:dyDescent="0.25"/>
    <row r="272" ht="14.4" customHeight="1" x14ac:dyDescent="0.25"/>
    <row r="273" ht="14.4" customHeight="1" x14ac:dyDescent="0.25"/>
    <row r="274" ht="14.4" customHeight="1" x14ac:dyDescent="0.25"/>
    <row r="275" ht="14.4" customHeight="1" x14ac:dyDescent="0.25"/>
    <row r="276" ht="14.4" customHeight="1" x14ac:dyDescent="0.25"/>
    <row r="277" ht="14.4" customHeight="1" x14ac:dyDescent="0.25"/>
    <row r="278" ht="14.4" customHeight="1" x14ac:dyDescent="0.25"/>
    <row r="279" ht="14.4" customHeight="1" x14ac:dyDescent="0.25"/>
    <row r="280" ht="14.4" customHeight="1" x14ac:dyDescent="0.25"/>
    <row r="281" ht="14.4" customHeight="1" x14ac:dyDescent="0.25"/>
    <row r="282" ht="14.4" customHeight="1" x14ac:dyDescent="0.25"/>
    <row r="283" ht="14.4" customHeight="1" x14ac:dyDescent="0.25"/>
    <row r="284" ht="14.4" customHeight="1" x14ac:dyDescent="0.25"/>
    <row r="285" ht="14.4" customHeight="1" x14ac:dyDescent="0.25"/>
    <row r="286" ht="14.4" customHeight="1" x14ac:dyDescent="0.25"/>
    <row r="287" ht="14.4" customHeight="1" x14ac:dyDescent="0.25"/>
    <row r="288" ht="14.4" customHeight="1" x14ac:dyDescent="0.25"/>
    <row r="289" ht="14.4" customHeight="1" x14ac:dyDescent="0.25"/>
    <row r="290" ht="14.4" customHeight="1" x14ac:dyDescent="0.25"/>
    <row r="291" ht="14.4" customHeight="1" x14ac:dyDescent="0.25"/>
    <row r="292" ht="14.4" customHeight="1" x14ac:dyDescent="0.25"/>
    <row r="293" ht="14.4" customHeight="1" x14ac:dyDescent="0.25"/>
    <row r="294" ht="14.4" customHeight="1" x14ac:dyDescent="0.25"/>
    <row r="295" ht="14.4" customHeight="1" x14ac:dyDescent="0.25"/>
    <row r="296" ht="14.4" customHeight="1" x14ac:dyDescent="0.25"/>
    <row r="297" ht="14.4" customHeight="1" x14ac:dyDescent="0.25"/>
    <row r="298" ht="14.4" customHeight="1" x14ac:dyDescent="0.25"/>
    <row r="299" ht="14.4" customHeight="1" x14ac:dyDescent="0.25"/>
    <row r="300" ht="14.4" customHeight="1" x14ac:dyDescent="0.25"/>
    <row r="301" ht="14.4" customHeight="1" x14ac:dyDescent="0.25"/>
    <row r="302" ht="14.4" customHeight="1" x14ac:dyDescent="0.25"/>
    <row r="303" ht="14.4" customHeight="1" x14ac:dyDescent="0.25"/>
    <row r="304" ht="14.4" customHeight="1" x14ac:dyDescent="0.25"/>
    <row r="305" ht="14.4" customHeight="1" x14ac:dyDescent="0.25"/>
    <row r="306" ht="14.4" customHeight="1" x14ac:dyDescent="0.25"/>
    <row r="307" ht="14.4" customHeight="1" x14ac:dyDescent="0.25"/>
    <row r="308" ht="14.4" customHeight="1" x14ac:dyDescent="0.25"/>
    <row r="309" ht="14.4" customHeight="1" x14ac:dyDescent="0.25"/>
    <row r="310" ht="14.4" customHeight="1" x14ac:dyDescent="0.25"/>
    <row r="311" ht="14.4" customHeight="1" x14ac:dyDescent="0.25"/>
    <row r="312" ht="14.4" customHeight="1" x14ac:dyDescent="0.25"/>
    <row r="313" ht="14.4" customHeight="1" x14ac:dyDescent="0.25"/>
    <row r="314" ht="14.4" customHeight="1" x14ac:dyDescent="0.25"/>
    <row r="315" ht="14.4" customHeight="1" x14ac:dyDescent="0.25"/>
    <row r="316" ht="14.4" customHeight="1" x14ac:dyDescent="0.25"/>
    <row r="317" ht="14.4" customHeight="1" x14ac:dyDescent="0.25"/>
    <row r="318" ht="14.4" customHeight="1" x14ac:dyDescent="0.25"/>
    <row r="319" ht="14.4" customHeight="1" x14ac:dyDescent="0.25"/>
    <row r="320" ht="14.4" customHeight="1" x14ac:dyDescent="0.25"/>
    <row r="321" ht="14.4" customHeight="1" x14ac:dyDescent="0.25"/>
    <row r="322" ht="14.4" customHeight="1" x14ac:dyDescent="0.25"/>
    <row r="323" ht="14.4" customHeight="1" x14ac:dyDescent="0.25"/>
    <row r="324" ht="14.4" customHeight="1" x14ac:dyDescent="0.25"/>
    <row r="325" ht="14.4" customHeight="1" x14ac:dyDescent="0.25"/>
    <row r="326" ht="14.4" customHeight="1" x14ac:dyDescent="0.25"/>
    <row r="327" ht="14.4" customHeight="1" x14ac:dyDescent="0.25"/>
    <row r="328" ht="14.4" customHeight="1" x14ac:dyDescent="0.25"/>
    <row r="329" ht="14.4" customHeight="1" x14ac:dyDescent="0.25"/>
    <row r="330" ht="14.4" customHeight="1" x14ac:dyDescent="0.25"/>
    <row r="331" ht="14.4" customHeight="1" x14ac:dyDescent="0.25"/>
    <row r="332" ht="14.4" customHeight="1" x14ac:dyDescent="0.25"/>
    <row r="333" ht="14.4" customHeight="1" x14ac:dyDescent="0.25"/>
    <row r="334" ht="14.4" customHeight="1" x14ac:dyDescent="0.25"/>
    <row r="335" ht="14.4" customHeight="1" x14ac:dyDescent="0.25"/>
    <row r="336" ht="14.4" customHeight="1" x14ac:dyDescent="0.25"/>
    <row r="337" ht="14.4" customHeight="1" x14ac:dyDescent="0.25"/>
    <row r="338" ht="14.4" customHeight="1" x14ac:dyDescent="0.25"/>
    <row r="339" ht="14.4" customHeight="1" x14ac:dyDescent="0.25"/>
    <row r="340" ht="14.4" customHeight="1" x14ac:dyDescent="0.25"/>
    <row r="341" ht="14.4" customHeight="1" x14ac:dyDescent="0.25"/>
    <row r="342" ht="14.4" customHeight="1" x14ac:dyDescent="0.25"/>
    <row r="343" ht="14.4" customHeight="1" x14ac:dyDescent="0.25"/>
    <row r="344" ht="14.4" customHeight="1" x14ac:dyDescent="0.25"/>
    <row r="345" ht="14.4" customHeight="1" x14ac:dyDescent="0.25"/>
    <row r="346" ht="14.4" customHeight="1" x14ac:dyDescent="0.25"/>
    <row r="347" ht="14.4" customHeight="1" x14ac:dyDescent="0.25"/>
    <row r="348" ht="14.4" customHeight="1" x14ac:dyDescent="0.25"/>
    <row r="349" ht="14.4" customHeight="1" x14ac:dyDescent="0.25"/>
    <row r="350" ht="14.4" customHeight="1" x14ac:dyDescent="0.25"/>
    <row r="351" ht="14.4" customHeight="1" x14ac:dyDescent="0.25"/>
    <row r="352" ht="14.4" customHeight="1" x14ac:dyDescent="0.25"/>
    <row r="353" ht="14.4" customHeight="1" x14ac:dyDescent="0.25"/>
    <row r="354" ht="14.4" customHeight="1" x14ac:dyDescent="0.25"/>
    <row r="355" ht="14.4" customHeight="1" x14ac:dyDescent="0.25"/>
    <row r="356" ht="14.4" customHeight="1" x14ac:dyDescent="0.25"/>
    <row r="357" ht="14.4" customHeight="1" x14ac:dyDescent="0.25"/>
    <row r="358" ht="14.4" customHeight="1" x14ac:dyDescent="0.25"/>
    <row r="359" ht="14.4" customHeight="1" x14ac:dyDescent="0.25"/>
    <row r="360" ht="14.4" customHeight="1" x14ac:dyDescent="0.25"/>
    <row r="361" ht="14.4" customHeight="1" x14ac:dyDescent="0.25"/>
    <row r="362" ht="14.4" customHeight="1" x14ac:dyDescent="0.25"/>
    <row r="363" ht="14.4" customHeight="1" x14ac:dyDescent="0.25"/>
    <row r="364" ht="14.4" customHeight="1" x14ac:dyDescent="0.25"/>
    <row r="365" ht="14.4" customHeight="1" x14ac:dyDescent="0.25"/>
    <row r="366" ht="14.4" customHeight="1" x14ac:dyDescent="0.25"/>
    <row r="367" ht="14.4" customHeight="1" x14ac:dyDescent="0.25"/>
    <row r="368" ht="14.4" customHeight="1" x14ac:dyDescent="0.25"/>
    <row r="369" ht="14.4" customHeight="1" x14ac:dyDescent="0.25"/>
    <row r="370" ht="14.4" customHeight="1" x14ac:dyDescent="0.25"/>
    <row r="371" ht="14.4" customHeight="1" x14ac:dyDescent="0.25"/>
    <row r="372" ht="14.4" customHeight="1" x14ac:dyDescent="0.25"/>
    <row r="373" ht="14.4" customHeight="1" x14ac:dyDescent="0.25"/>
    <row r="374" ht="14.4" customHeight="1" x14ac:dyDescent="0.25"/>
    <row r="375" ht="14.4" customHeight="1" x14ac:dyDescent="0.25"/>
    <row r="376" ht="14.4" customHeight="1" x14ac:dyDescent="0.25"/>
    <row r="377" ht="14.4" customHeight="1" x14ac:dyDescent="0.25"/>
    <row r="378" ht="14.4" customHeight="1" x14ac:dyDescent="0.25"/>
    <row r="379" ht="14.4" customHeight="1" x14ac:dyDescent="0.25"/>
    <row r="380" ht="14.4" customHeight="1" x14ac:dyDescent="0.25"/>
    <row r="381" ht="14.4" customHeight="1" x14ac:dyDescent="0.25"/>
    <row r="382" ht="14.4" customHeight="1" x14ac:dyDescent="0.25"/>
    <row r="383" ht="14.4" customHeight="1" x14ac:dyDescent="0.25"/>
    <row r="384" ht="14.4" customHeight="1" x14ac:dyDescent="0.25"/>
    <row r="385" ht="14.4" customHeight="1" x14ac:dyDescent="0.25"/>
    <row r="386" ht="14.4" customHeight="1" x14ac:dyDescent="0.25"/>
    <row r="387" ht="14.4" customHeight="1" x14ac:dyDescent="0.25"/>
    <row r="388" ht="14.4" customHeight="1" x14ac:dyDescent="0.25"/>
    <row r="389" ht="14.4" customHeight="1" x14ac:dyDescent="0.25"/>
    <row r="390" ht="14.4" customHeight="1" x14ac:dyDescent="0.25"/>
    <row r="391" ht="14.4" customHeight="1" x14ac:dyDescent="0.25"/>
    <row r="392" ht="14.4" customHeight="1" x14ac:dyDescent="0.25"/>
    <row r="393" ht="14.4" customHeight="1" x14ac:dyDescent="0.25"/>
    <row r="394" ht="14.4" customHeight="1" x14ac:dyDescent="0.25"/>
    <row r="395" ht="14.4" customHeight="1" x14ac:dyDescent="0.25"/>
    <row r="396" ht="14.4" customHeight="1" x14ac:dyDescent="0.25"/>
    <row r="397" ht="14.4" customHeight="1" x14ac:dyDescent="0.25"/>
    <row r="398" ht="14.4" customHeight="1" x14ac:dyDescent="0.25"/>
    <row r="399" ht="14.4" customHeight="1" x14ac:dyDescent="0.25"/>
    <row r="400" ht="14.4" customHeight="1" x14ac:dyDescent="0.25"/>
    <row r="401" ht="14.4" customHeight="1" x14ac:dyDescent="0.25"/>
    <row r="402" ht="14.4" customHeight="1" x14ac:dyDescent="0.25"/>
    <row r="403" ht="14.4" customHeight="1" x14ac:dyDescent="0.25"/>
    <row r="404" ht="14.4" customHeight="1" x14ac:dyDescent="0.25"/>
    <row r="405" ht="14.4" customHeight="1" x14ac:dyDescent="0.25"/>
    <row r="406" ht="14.4" customHeight="1" x14ac:dyDescent="0.25"/>
    <row r="407" ht="14.4" customHeight="1" x14ac:dyDescent="0.25"/>
    <row r="408" ht="14.4" customHeight="1" x14ac:dyDescent="0.25"/>
    <row r="409" ht="14.4" customHeight="1" x14ac:dyDescent="0.25"/>
    <row r="410" ht="14.4" customHeight="1" x14ac:dyDescent="0.25"/>
    <row r="411" ht="14.4" customHeight="1" x14ac:dyDescent="0.25"/>
    <row r="412" ht="14.4" customHeight="1" x14ac:dyDescent="0.25"/>
    <row r="413" ht="14.4" customHeight="1" x14ac:dyDescent="0.25"/>
    <row r="414" ht="14.4" customHeight="1" x14ac:dyDescent="0.25"/>
    <row r="415" ht="14.4" customHeight="1" x14ac:dyDescent="0.25"/>
    <row r="416" ht="14.4" customHeight="1" x14ac:dyDescent="0.25"/>
    <row r="417" ht="14.4" customHeight="1" x14ac:dyDescent="0.25"/>
    <row r="418" ht="14.4" customHeight="1" x14ac:dyDescent="0.25"/>
    <row r="419" ht="14.4" customHeight="1" x14ac:dyDescent="0.25"/>
    <row r="420" ht="14.4" customHeight="1" x14ac:dyDescent="0.25"/>
    <row r="421" ht="14.4" customHeight="1" x14ac:dyDescent="0.25"/>
    <row r="422" ht="14.4" customHeight="1" x14ac:dyDescent="0.25"/>
    <row r="423" ht="14.4" customHeight="1" x14ac:dyDescent="0.25"/>
    <row r="424" ht="14.4" customHeight="1" x14ac:dyDescent="0.25"/>
    <row r="425" ht="14.4" customHeight="1" x14ac:dyDescent="0.25"/>
    <row r="426" ht="14.4" customHeight="1" x14ac:dyDescent="0.25"/>
    <row r="427" ht="14.4" customHeight="1" x14ac:dyDescent="0.25"/>
    <row r="428" ht="14.4" customHeight="1" x14ac:dyDescent="0.25"/>
    <row r="429" ht="14.4" customHeight="1" x14ac:dyDescent="0.25"/>
    <row r="430" ht="14.4" customHeight="1" x14ac:dyDescent="0.25"/>
    <row r="431" ht="14.4" customHeight="1" x14ac:dyDescent="0.25"/>
    <row r="432" ht="14.4" customHeight="1" x14ac:dyDescent="0.25"/>
    <row r="433" ht="14.4" customHeight="1" x14ac:dyDescent="0.25"/>
    <row r="434" ht="14.4" customHeight="1" x14ac:dyDescent="0.25"/>
    <row r="435" ht="14.4" customHeight="1" x14ac:dyDescent="0.25"/>
    <row r="436" ht="14.4" customHeight="1" x14ac:dyDescent="0.25"/>
    <row r="437" ht="14.4" customHeight="1" x14ac:dyDescent="0.25"/>
    <row r="438" ht="14.4" customHeight="1" x14ac:dyDescent="0.25"/>
    <row r="439" ht="14.4" customHeight="1" x14ac:dyDescent="0.25"/>
    <row r="440" ht="14.4" customHeight="1" x14ac:dyDescent="0.25"/>
    <row r="441" ht="14.4" customHeight="1" x14ac:dyDescent="0.25"/>
    <row r="442" ht="14.4" customHeight="1" x14ac:dyDescent="0.25"/>
    <row r="443" ht="14.4" customHeight="1" x14ac:dyDescent="0.25"/>
    <row r="444" ht="14.4" customHeight="1" x14ac:dyDescent="0.25"/>
    <row r="445" ht="14.4" customHeight="1" x14ac:dyDescent="0.25"/>
    <row r="446" ht="14.4" customHeight="1" x14ac:dyDescent="0.25"/>
    <row r="447" ht="14.4" customHeight="1" x14ac:dyDescent="0.25"/>
    <row r="448" ht="14.4" customHeight="1" x14ac:dyDescent="0.25"/>
    <row r="449" ht="14.4" customHeight="1" x14ac:dyDescent="0.25"/>
    <row r="450" ht="14.4" customHeight="1" x14ac:dyDescent="0.25"/>
    <row r="451" ht="14.4" customHeight="1" x14ac:dyDescent="0.25"/>
    <row r="452" ht="14.4" customHeight="1" x14ac:dyDescent="0.25"/>
    <row r="453" ht="14.4" customHeight="1" x14ac:dyDescent="0.25"/>
    <row r="454" ht="14.4" customHeight="1" x14ac:dyDescent="0.25"/>
    <row r="455" ht="14.4" customHeight="1" x14ac:dyDescent="0.25"/>
    <row r="456" ht="14.4" customHeight="1" x14ac:dyDescent="0.25"/>
    <row r="457" ht="14.4" customHeight="1" x14ac:dyDescent="0.25"/>
    <row r="458" ht="14.4" customHeight="1" x14ac:dyDescent="0.25"/>
    <row r="459" ht="14.4" customHeight="1" x14ac:dyDescent="0.25"/>
    <row r="460" ht="14.4" customHeight="1" x14ac:dyDescent="0.25"/>
    <row r="461" ht="14.4" customHeight="1" x14ac:dyDescent="0.25"/>
    <row r="462" ht="14.4" customHeight="1" x14ac:dyDescent="0.25"/>
    <row r="463" ht="14.4" customHeight="1" x14ac:dyDescent="0.25"/>
    <row r="464" ht="14.4" customHeight="1" x14ac:dyDescent="0.25"/>
    <row r="465" ht="14.4" customHeight="1" x14ac:dyDescent="0.25"/>
    <row r="466" ht="14.4" customHeight="1" x14ac:dyDescent="0.25"/>
    <row r="467" ht="14.4" customHeight="1" x14ac:dyDescent="0.25"/>
    <row r="468" ht="14.4" customHeight="1" x14ac:dyDescent="0.25"/>
    <row r="469" ht="14.4" customHeight="1" x14ac:dyDescent="0.25"/>
    <row r="470" ht="14.4" customHeight="1" x14ac:dyDescent="0.25"/>
    <row r="471" ht="14.4" customHeight="1" x14ac:dyDescent="0.25"/>
    <row r="472" ht="14.4" customHeight="1" x14ac:dyDescent="0.25"/>
    <row r="473" ht="14.4" customHeight="1" x14ac:dyDescent="0.25"/>
    <row r="474" ht="14.4" customHeight="1" x14ac:dyDescent="0.25"/>
    <row r="475" ht="14.4" customHeight="1" x14ac:dyDescent="0.25"/>
    <row r="476" ht="14.4" customHeight="1" x14ac:dyDescent="0.25"/>
    <row r="477" ht="14.4" customHeight="1" x14ac:dyDescent="0.25"/>
    <row r="478" ht="14.4" customHeight="1" x14ac:dyDescent="0.25"/>
    <row r="479" ht="14.4" customHeight="1" x14ac:dyDescent="0.25"/>
    <row r="480" ht="14.4" customHeight="1" x14ac:dyDescent="0.25"/>
    <row r="481" ht="14.4" customHeight="1" x14ac:dyDescent="0.25"/>
    <row r="482" ht="14.4" customHeight="1" x14ac:dyDescent="0.25"/>
    <row r="483" ht="14.4" customHeight="1" x14ac:dyDescent="0.25"/>
    <row r="484" ht="14.4" customHeight="1" x14ac:dyDescent="0.25"/>
    <row r="485" ht="14.4" customHeight="1" x14ac:dyDescent="0.25"/>
    <row r="486" ht="14.4" customHeight="1" x14ac:dyDescent="0.25"/>
    <row r="487" ht="14.4" customHeight="1" x14ac:dyDescent="0.25"/>
  </sheetData>
  <mergeCells count="23">
    <mergeCell ref="B26:B27"/>
    <mergeCell ref="G84:I84"/>
    <mergeCell ref="A103:C103"/>
    <mergeCell ref="D103:F103"/>
    <mergeCell ref="A84:C84"/>
    <mergeCell ref="D84:F84"/>
    <mergeCell ref="A44:C44"/>
    <mergeCell ref="D44:F44"/>
    <mergeCell ref="A62:C62"/>
    <mergeCell ref="D62:F62"/>
    <mergeCell ref="G44:I44"/>
    <mergeCell ref="G62:I62"/>
    <mergeCell ref="D33:F33"/>
    <mergeCell ref="A22:C22"/>
    <mergeCell ref="D22:F22"/>
    <mergeCell ref="L5:N5"/>
    <mergeCell ref="L14:N14"/>
    <mergeCell ref="G22:I22"/>
    <mergeCell ref="J3:J4"/>
    <mergeCell ref="B3:B4"/>
    <mergeCell ref="E3:E4"/>
    <mergeCell ref="G3:G4"/>
    <mergeCell ref="F3:F4"/>
  </mergeCells>
  <pageMargins left="0.43307086614173229" right="0.23622047244094491" top="0.15748031496062992" bottom="0.15748031496062992" header="0.31496062992125984" footer="0.31496062992125984"/>
  <pageSetup paperSize="8" scale="90" fitToHeight="0" orientation="landscape" r:id="rId1"/>
  <rowBreaks count="2" manualBreakCount="2">
    <brk id="60" max="9" man="1"/>
    <brk id="121" max="9" man="1"/>
  </rowBreaks>
  <colBreaks count="1" manualBreakCount="1">
    <brk id="15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showGridLines="0" topLeftCell="B1" zoomScale="117" zoomScaleNormal="117" workbookViewId="0">
      <pane ySplit="5" topLeftCell="A38" activePane="bottomLeft" state="frozen"/>
      <selection activeCell="A6" sqref="A6"/>
      <selection pane="bottomLeft" activeCell="O52" sqref="O52"/>
    </sheetView>
  </sheetViews>
  <sheetFormatPr defaultColWidth="9.109375" defaultRowHeight="15.6" x14ac:dyDescent="0.25"/>
  <cols>
    <col min="1" max="1" width="40.6640625" style="1" customWidth="1"/>
    <col min="2" max="2" width="2.6640625" style="60" customWidth="1"/>
    <col min="3" max="3" width="16" style="60" customWidth="1"/>
    <col min="4" max="4" width="15.5546875" style="392" customWidth="1"/>
    <col min="5" max="5" width="10.88671875" style="505" customWidth="1"/>
    <col min="6" max="6" width="12.109375" style="1" customWidth="1"/>
    <col min="7" max="7" width="12.6640625" style="392" customWidth="1"/>
    <col min="8" max="9" width="12.6640625" style="403" customWidth="1"/>
    <col min="10" max="10" width="12.6640625" style="56" customWidth="1"/>
    <col min="11" max="11" width="2.6640625" style="60" customWidth="1"/>
    <col min="12" max="12" width="14.5546875" style="1" bestFit="1" customWidth="1"/>
    <col min="13" max="13" width="10.33203125" style="1" bestFit="1" customWidth="1"/>
    <col min="14" max="14" width="8.44140625" style="1" bestFit="1" customWidth="1"/>
    <col min="15" max="16384" width="9.109375" style="1"/>
  </cols>
  <sheetData>
    <row r="1" spans="1:23" ht="21" x14ac:dyDescent="0.25">
      <c r="A1" s="19" t="s">
        <v>124</v>
      </c>
      <c r="B1" s="17"/>
      <c r="C1" s="19" t="s">
        <v>136</v>
      </c>
      <c r="D1" s="389"/>
      <c r="E1" s="504"/>
      <c r="F1" s="18"/>
      <c r="G1" s="389"/>
      <c r="H1" s="397"/>
      <c r="I1" s="397"/>
      <c r="J1" s="81"/>
      <c r="K1" s="18"/>
      <c r="L1" s="19" t="s">
        <v>204</v>
      </c>
    </row>
    <row r="2" spans="1:23" ht="21" x14ac:dyDescent="0.25">
      <c r="A2" s="19" t="s">
        <v>300</v>
      </c>
      <c r="F2" s="18"/>
      <c r="G2" s="389"/>
      <c r="H2" s="397"/>
      <c r="I2" s="397"/>
      <c r="J2" s="81"/>
      <c r="K2" s="18"/>
      <c r="L2" s="19" t="s">
        <v>300</v>
      </c>
    </row>
    <row r="3" spans="1:23" s="8" customFormat="1" ht="21.6" thickBot="1" x14ac:dyDescent="0.3">
      <c r="A3" s="70" t="s">
        <v>131</v>
      </c>
      <c r="B3" s="19"/>
      <c r="C3"/>
      <c r="D3"/>
      <c r="E3"/>
      <c r="F3" s="594">
        <v>2021</v>
      </c>
      <c r="G3" s="595"/>
      <c r="H3" s="595"/>
      <c r="I3" s="595"/>
      <c r="J3" s="596"/>
      <c r="K3" s="68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"/>
      <c r="B4" s="9"/>
      <c r="C4" s="578"/>
      <c r="D4" s="580"/>
      <c r="E4" s="582"/>
      <c r="F4" s="597">
        <v>2020</v>
      </c>
      <c r="G4" s="599"/>
      <c r="H4" s="600"/>
      <c r="I4" s="404" t="s">
        <v>81</v>
      </c>
      <c r="J4" s="74" t="s">
        <v>75</v>
      </c>
      <c r="K4" s="9"/>
      <c r="L4"/>
      <c r="M4"/>
      <c r="N4"/>
      <c r="O4" s="404" t="s">
        <v>81</v>
      </c>
      <c r="P4"/>
      <c r="Q4"/>
      <c r="R4"/>
      <c r="S4"/>
      <c r="T4"/>
      <c r="U4"/>
      <c r="V4"/>
      <c r="W4"/>
    </row>
    <row r="5" spans="1:23" x14ac:dyDescent="0.25">
      <c r="A5" s="9"/>
      <c r="B5" s="9"/>
      <c r="C5" s="579"/>
      <c r="D5" s="581"/>
      <c r="E5" s="582"/>
      <c r="F5" s="598"/>
      <c r="G5" s="390" t="s">
        <v>99</v>
      </c>
      <c r="H5" s="398" t="s">
        <v>129</v>
      </c>
      <c r="I5" s="405" t="str">
        <f>H31</f>
        <v>September</v>
      </c>
      <c r="J5" s="105" t="s">
        <v>130</v>
      </c>
      <c r="K5" s="9"/>
      <c r="L5"/>
      <c r="M5"/>
      <c r="N5"/>
      <c r="O5" s="455" t="s">
        <v>276</v>
      </c>
      <c r="P5"/>
      <c r="Q5"/>
      <c r="R5"/>
      <c r="S5"/>
      <c r="T5"/>
      <c r="U5"/>
      <c r="V5"/>
      <c r="W5"/>
    </row>
    <row r="6" spans="1:23" x14ac:dyDescent="0.25">
      <c r="A6" s="9"/>
      <c r="B6" s="9"/>
      <c r="C6" s="9"/>
      <c r="D6" s="391"/>
      <c r="E6" s="506"/>
      <c r="F6" s="540"/>
      <c r="G6" s="391"/>
      <c r="H6" s="399"/>
      <c r="I6" s="399"/>
      <c r="J6" s="82"/>
      <c r="K6" s="9"/>
      <c r="L6"/>
      <c r="M6"/>
      <c r="N6"/>
      <c r="O6"/>
      <c r="P6"/>
      <c r="Q6"/>
      <c r="R6"/>
      <c r="S6"/>
      <c r="T6"/>
      <c r="U6"/>
      <c r="V6"/>
      <c r="W6"/>
    </row>
    <row r="7" spans="1:23" s="60" customFormat="1" x14ac:dyDescent="0.25">
      <c r="A7" s="9"/>
      <c r="B7" s="9"/>
      <c r="C7" s="9"/>
      <c r="D7" s="391"/>
      <c r="E7" s="506"/>
      <c r="F7" s="540"/>
      <c r="G7" s="391"/>
      <c r="H7" s="399"/>
      <c r="I7" s="399"/>
      <c r="J7" s="82"/>
      <c r="K7" s="9"/>
      <c r="L7" s="49"/>
      <c r="M7" s="107"/>
      <c r="N7" s="107"/>
    </row>
    <row r="8" spans="1:23" x14ac:dyDescent="0.25">
      <c r="A8" s="51" t="s">
        <v>104</v>
      </c>
      <c r="B8" s="51"/>
      <c r="C8" s="22"/>
      <c r="D8" s="26"/>
      <c r="E8" s="507"/>
      <c r="F8" s="541">
        <v>145374</v>
      </c>
      <c r="G8" s="24">
        <f>'CMS, Leisure &amp; Ins'!E69</f>
        <v>164570.25</v>
      </c>
      <c r="H8" s="23">
        <f>G8/12*Summary!$G$31</f>
        <v>123427.6875</v>
      </c>
      <c r="I8" s="25">
        <f>'CMS, Leisure &amp; Ins'!G69</f>
        <v>104486.89</v>
      </c>
      <c r="J8" s="25">
        <f>H8-I8</f>
        <v>18940.797500000001</v>
      </c>
      <c r="K8" s="20"/>
      <c r="L8" s="8" t="s">
        <v>211</v>
      </c>
      <c r="O8" s="456">
        <f>+O10+O16</f>
        <v>22539.73</v>
      </c>
      <c r="P8" s="60"/>
      <c r="Q8" s="60"/>
    </row>
    <row r="9" spans="1:23" x14ac:dyDescent="0.25">
      <c r="A9" s="51" t="s">
        <v>51</v>
      </c>
      <c r="B9" s="51"/>
      <c r="C9" s="22"/>
      <c r="D9" s="26"/>
      <c r="E9" s="507"/>
      <c r="F9" s="541">
        <v>64188</v>
      </c>
      <c r="G9" s="26">
        <f>SUM('CMS, Leisure &amp; Ins'!N72)</f>
        <v>68997</v>
      </c>
      <c r="H9" s="23">
        <f>G9/12*Summary!$G$31</f>
        <v>51747.75</v>
      </c>
      <c r="I9" s="23">
        <f>SUM('CMS, Leisure &amp; Ins'!P72)</f>
        <v>41328.788</v>
      </c>
      <c r="J9" s="25">
        <f t="shared" ref="J9:J22" si="0">H9-I9</f>
        <v>10418.962</v>
      </c>
      <c r="K9" s="21"/>
      <c r="O9" s="457"/>
      <c r="P9" s="60"/>
      <c r="Q9" s="60"/>
    </row>
    <row r="10" spans="1:23" x14ac:dyDescent="0.25">
      <c r="A10" s="51" t="s">
        <v>1</v>
      </c>
      <c r="B10" s="51"/>
      <c r="C10" s="22"/>
      <c r="D10" s="26"/>
      <c r="E10" s="507"/>
      <c r="F10" s="541">
        <v>39636</v>
      </c>
      <c r="G10" s="26">
        <f>SUM('CMS, Leisure &amp; Ins'!W17)</f>
        <v>47554</v>
      </c>
      <c r="H10" s="23">
        <f>G10/12*Summary!$G$31</f>
        <v>35665.5</v>
      </c>
      <c r="I10" s="23">
        <f>SUM('CMS, Leisure &amp; Ins'!Y17)</f>
        <v>47553.350000000006</v>
      </c>
      <c r="J10" s="25">
        <f t="shared" si="0"/>
        <v>-11887.850000000006</v>
      </c>
      <c r="K10" s="21"/>
      <c r="L10" s="453" t="s">
        <v>205</v>
      </c>
      <c r="M10" s="48"/>
      <c r="N10" s="48"/>
      <c r="O10" s="456">
        <f>SUM(O11:O15)</f>
        <v>21801.73</v>
      </c>
      <c r="P10" s="60"/>
      <c r="Q10" s="60"/>
    </row>
    <row r="11" spans="1:23" x14ac:dyDescent="0.25">
      <c r="A11" s="51" t="s">
        <v>39</v>
      </c>
      <c r="B11" s="51"/>
      <c r="C11" s="22"/>
      <c r="D11" s="26"/>
      <c r="E11" s="507"/>
      <c r="F11" s="541">
        <v>1893</v>
      </c>
      <c r="G11" s="26">
        <f>'All Blocks'!E31</f>
        <v>2894</v>
      </c>
      <c r="H11" s="23">
        <f>G11/12*Summary!$G$31</f>
        <v>2170.5</v>
      </c>
      <c r="I11" s="23">
        <f>SUM('All Blocks'!G31)</f>
        <v>1882.23</v>
      </c>
      <c r="J11" s="25">
        <f t="shared" si="0"/>
        <v>288.27</v>
      </c>
      <c r="K11" s="21"/>
      <c r="L11" s="30" t="s">
        <v>206</v>
      </c>
      <c r="M11" s="30"/>
      <c r="N11" s="30"/>
      <c r="O11" s="457">
        <v>275</v>
      </c>
      <c r="P11" s="60"/>
      <c r="Q11" s="60"/>
    </row>
    <row r="12" spans="1:23" x14ac:dyDescent="0.25">
      <c r="A12" s="51" t="s">
        <v>40</v>
      </c>
      <c r="B12" s="51"/>
      <c r="C12" s="22"/>
      <c r="D12" s="26"/>
      <c r="E12" s="507"/>
      <c r="F12" s="541">
        <v>3475</v>
      </c>
      <c r="G12" s="26">
        <f>SUM('All Blocks'!E46)</f>
        <v>4000</v>
      </c>
      <c r="H12" s="23">
        <f>G12/12*Summary!$G$31</f>
        <v>3000</v>
      </c>
      <c r="I12" s="23">
        <f>SUM('All Blocks'!G46)</f>
        <v>3000</v>
      </c>
      <c r="J12" s="25">
        <f t="shared" si="0"/>
        <v>0</v>
      </c>
      <c r="K12" s="21"/>
      <c r="L12" s="30" t="s">
        <v>207</v>
      </c>
      <c r="M12" s="30"/>
      <c r="N12" s="30"/>
      <c r="O12" s="457">
        <v>1700</v>
      </c>
      <c r="P12" s="60"/>
      <c r="Q12" s="60"/>
    </row>
    <row r="13" spans="1:23" x14ac:dyDescent="0.25">
      <c r="A13" s="51" t="s">
        <v>41</v>
      </c>
      <c r="B13" s="51"/>
      <c r="C13" s="22"/>
      <c r="D13" s="24"/>
      <c r="E13" s="507"/>
      <c r="F13" s="541">
        <v>5814</v>
      </c>
      <c r="G13" s="24">
        <f>SUM('All Blocks'!K31)</f>
        <v>6319</v>
      </c>
      <c r="H13" s="23">
        <f>G13/12*Summary!$G$31</f>
        <v>4739.25</v>
      </c>
      <c r="I13" s="25">
        <f>SUM('All Blocks'!M31)</f>
        <v>4953.66</v>
      </c>
      <c r="J13" s="25">
        <f t="shared" si="0"/>
        <v>-214.40999999999985</v>
      </c>
      <c r="K13" s="20"/>
      <c r="L13" s="30" t="s">
        <v>208</v>
      </c>
      <c r="M13" s="30"/>
      <c r="N13" s="30"/>
      <c r="O13" s="457">
        <v>19705</v>
      </c>
      <c r="P13" s="60"/>
      <c r="Q13" s="60"/>
    </row>
    <row r="14" spans="1:23" x14ac:dyDescent="0.25">
      <c r="A14" s="51" t="s">
        <v>42</v>
      </c>
      <c r="B14" s="51"/>
      <c r="C14" s="22"/>
      <c r="D14" s="24"/>
      <c r="E14" s="507"/>
      <c r="F14" s="541">
        <v>2814</v>
      </c>
      <c r="G14" s="24">
        <f>SUM('All Blocks'!Q31)</f>
        <v>3201</v>
      </c>
      <c r="H14" s="23">
        <f>G14/12*Summary!$G$31</f>
        <v>2400.75</v>
      </c>
      <c r="I14" s="25">
        <f>SUM('All Blocks'!S31)</f>
        <v>2306.73</v>
      </c>
      <c r="J14" s="25">
        <f t="shared" si="0"/>
        <v>94.019999999999982</v>
      </c>
      <c r="L14" s="30" t="s">
        <v>209</v>
      </c>
      <c r="M14" s="30"/>
      <c r="N14" s="30"/>
      <c r="O14" s="457">
        <v>21.73</v>
      </c>
      <c r="P14" s="60"/>
      <c r="Q14" s="60"/>
    </row>
    <row r="15" spans="1:23" x14ac:dyDescent="0.25">
      <c r="A15" s="51" t="s">
        <v>43</v>
      </c>
      <c r="B15" s="51"/>
      <c r="C15" s="22"/>
      <c r="D15" s="24"/>
      <c r="E15" s="507"/>
      <c r="F15" s="541">
        <v>8176</v>
      </c>
      <c r="G15" s="24">
        <f>SUM('All Blocks'!W31)</f>
        <v>9121</v>
      </c>
      <c r="H15" s="23">
        <f>G15/12*Summary!$G$31</f>
        <v>6840.75</v>
      </c>
      <c r="I15" s="25">
        <f>SUM('All Blocks'!Y31)</f>
        <v>6525.79</v>
      </c>
      <c r="J15" s="25">
        <f>H15-I15</f>
        <v>314.96000000000004</v>
      </c>
      <c r="L15" s="30" t="s">
        <v>278</v>
      </c>
      <c r="M15" s="48"/>
      <c r="N15" s="48"/>
      <c r="O15" s="457">
        <v>100</v>
      </c>
      <c r="P15" s="60"/>
      <c r="Q15" s="60"/>
    </row>
    <row r="16" spans="1:23" x14ac:dyDescent="0.25">
      <c r="A16" s="52" t="s">
        <v>44</v>
      </c>
      <c r="B16" s="52"/>
      <c r="C16" s="22"/>
      <c r="D16" s="24"/>
      <c r="E16" s="507"/>
      <c r="F16" s="541">
        <v>5762</v>
      </c>
      <c r="G16" s="24">
        <f>SUM('All Blocks'!AC31)</f>
        <v>10057</v>
      </c>
      <c r="H16" s="23">
        <f>G16/12*Summary!$G$31</f>
        <v>7542.75</v>
      </c>
      <c r="I16" s="25">
        <f>SUM('All Blocks'!AE31)</f>
        <v>7256.8600000000006</v>
      </c>
      <c r="J16" s="25">
        <f t="shared" si="0"/>
        <v>285.88999999999942</v>
      </c>
      <c r="L16" s="453" t="s">
        <v>210</v>
      </c>
      <c r="M16" s="48"/>
      <c r="N16" s="48"/>
      <c r="O16" s="456">
        <v>738</v>
      </c>
      <c r="P16" s="60"/>
      <c r="Q16" s="60"/>
    </row>
    <row r="17" spans="1:17" x14ac:dyDescent="0.25">
      <c r="A17" s="52" t="s">
        <v>45</v>
      </c>
      <c r="B17" s="52"/>
      <c r="C17" s="22"/>
      <c r="D17" s="24"/>
      <c r="E17" s="507"/>
      <c r="F17" s="541">
        <v>3705</v>
      </c>
      <c r="G17" s="24">
        <f>SUM('All Blocks'!E87)</f>
        <v>6172</v>
      </c>
      <c r="H17" s="23">
        <f>G17/12*Summary!$G$31</f>
        <v>4629</v>
      </c>
      <c r="I17" s="25">
        <f>SUM('All Blocks'!G87)</f>
        <v>5856.55</v>
      </c>
      <c r="J17" s="25">
        <f t="shared" si="0"/>
        <v>-1227.5500000000002</v>
      </c>
      <c r="L17" s="48"/>
      <c r="M17" s="48"/>
      <c r="N17" s="48"/>
      <c r="O17" s="457"/>
      <c r="P17" s="60"/>
      <c r="Q17" s="60"/>
    </row>
    <row r="18" spans="1:17" x14ac:dyDescent="0.25">
      <c r="A18" s="52" t="s">
        <v>46</v>
      </c>
      <c r="B18" s="52"/>
      <c r="C18" s="22"/>
      <c r="D18" s="24"/>
      <c r="E18" s="507"/>
      <c r="F18" s="541">
        <v>6224.5</v>
      </c>
      <c r="G18" s="24">
        <f>SUM('All Blocks'!K87)</f>
        <v>6679</v>
      </c>
      <c r="H18" s="23">
        <f>G18/12*Summary!$G$31</f>
        <v>5009.25</v>
      </c>
      <c r="I18" s="25">
        <f>SUM('All Blocks'!M87)</f>
        <v>5402.6</v>
      </c>
      <c r="J18" s="25">
        <f t="shared" si="0"/>
        <v>-393.35000000000036</v>
      </c>
      <c r="L18" s="48"/>
      <c r="M18" s="48"/>
      <c r="N18" s="48"/>
      <c r="O18" s="454" t="s">
        <v>136</v>
      </c>
      <c r="P18" s="60"/>
      <c r="Q18" s="60"/>
    </row>
    <row r="19" spans="1:17" x14ac:dyDescent="0.25">
      <c r="A19" s="52" t="s">
        <v>47</v>
      </c>
      <c r="B19" s="52"/>
      <c r="C19" s="22"/>
      <c r="D19" s="24"/>
      <c r="E19" s="507"/>
      <c r="F19" s="541">
        <v>23411</v>
      </c>
      <c r="G19" s="24">
        <f>SUM('All Blocks'!Q87)</f>
        <v>23325</v>
      </c>
      <c r="H19" s="23">
        <f>G19/12*Summary!$G$31</f>
        <v>17493.75</v>
      </c>
      <c r="I19" s="25">
        <f>SUM('All Blocks'!S87)</f>
        <v>18007.509999999998</v>
      </c>
      <c r="J19" s="25">
        <f t="shared" si="0"/>
        <v>-513.7599999999984</v>
      </c>
      <c r="L19" s="48"/>
      <c r="M19" s="48"/>
      <c r="N19" s="48"/>
      <c r="P19" s="60"/>
      <c r="Q19" s="60"/>
    </row>
    <row r="20" spans="1:17" x14ac:dyDescent="0.25">
      <c r="A20" s="52" t="s">
        <v>48</v>
      </c>
      <c r="B20" s="52"/>
      <c r="C20" s="22"/>
      <c r="D20" s="24"/>
      <c r="E20" s="507"/>
      <c r="F20" s="541">
        <v>2012</v>
      </c>
      <c r="G20" s="24">
        <f>SUM('All Blocks'!W87)</f>
        <v>2673</v>
      </c>
      <c r="H20" s="23">
        <f>G20/12*Summary!$G$31</f>
        <v>2004.75</v>
      </c>
      <c r="I20" s="25">
        <f>SUM('All Blocks'!Y87)</f>
        <v>2176.04</v>
      </c>
      <c r="J20" s="25">
        <f t="shared" si="0"/>
        <v>-171.28999999999996</v>
      </c>
      <c r="L20" s="48"/>
      <c r="M20" s="48"/>
      <c r="N20" s="48"/>
      <c r="P20" s="60"/>
      <c r="Q20" s="60"/>
    </row>
    <row r="21" spans="1:17" x14ac:dyDescent="0.25">
      <c r="A21" s="51" t="s">
        <v>49</v>
      </c>
      <c r="B21" s="51"/>
      <c r="C21" s="22"/>
      <c r="D21" s="24"/>
      <c r="E21" s="507"/>
      <c r="F21" s="541">
        <v>2905</v>
      </c>
      <c r="G21" s="24">
        <f>SUM('All Blocks'!K46)</f>
        <v>4440</v>
      </c>
      <c r="H21" s="23">
        <f>G21/12*Summary!$G$31</f>
        <v>3330</v>
      </c>
      <c r="I21" s="25">
        <f>SUM('All Blocks'!M46)</f>
        <v>3330</v>
      </c>
      <c r="J21" s="25">
        <f t="shared" si="0"/>
        <v>0</v>
      </c>
      <c r="L21" s="48"/>
      <c r="M21" s="48"/>
      <c r="N21" s="48"/>
      <c r="P21" s="60"/>
      <c r="Q21" s="60"/>
    </row>
    <row r="22" spans="1:17" x14ac:dyDescent="0.25">
      <c r="A22" s="51" t="s">
        <v>50</v>
      </c>
      <c r="B22"/>
      <c r="C22"/>
      <c r="D22"/>
      <c r="E22" s="507"/>
      <c r="F22" s="541">
        <v>2685</v>
      </c>
      <c r="G22" s="24">
        <f>SUM('All Blocks'!AC87)</f>
        <v>3611</v>
      </c>
      <c r="H22" s="23">
        <f>G22/12*Summary!$G$31</f>
        <v>2708.25</v>
      </c>
      <c r="I22" s="25">
        <f>SUM('All Blocks'!AE87)</f>
        <v>2638.26</v>
      </c>
      <c r="J22" s="25">
        <f t="shared" si="0"/>
        <v>69.989999999999782</v>
      </c>
      <c r="L22" s="48"/>
      <c r="M22" s="48"/>
      <c r="N22" s="48"/>
      <c r="P22" s="60"/>
      <c r="Q22" s="60"/>
    </row>
    <row r="23" spans="1:17" x14ac:dyDescent="0.25">
      <c r="B23"/>
      <c r="C23"/>
      <c r="D23"/>
      <c r="F23" s="542"/>
      <c r="H23" s="25"/>
      <c r="I23" s="25"/>
      <c r="J23" s="30"/>
      <c r="L23" s="30"/>
      <c r="M23" s="30"/>
      <c r="N23" s="30"/>
      <c r="P23" s="60"/>
      <c r="Q23" s="60"/>
    </row>
    <row r="24" spans="1:17" ht="16.2" thickBot="1" x14ac:dyDescent="0.3">
      <c r="A24" s="53" t="s">
        <v>0</v>
      </c>
      <c r="B24"/>
      <c r="C24"/>
      <c r="D24"/>
      <c r="E24" s="507"/>
      <c r="F24" s="543">
        <f>SUM(F8:F23)</f>
        <v>318074.5</v>
      </c>
      <c r="G24" s="27">
        <f>SUM(G8:G23)</f>
        <v>363613.25</v>
      </c>
      <c r="H24" s="28">
        <f>SUM(H8:H22)</f>
        <v>272709.9375</v>
      </c>
      <c r="I24" s="28">
        <f t="shared" ref="I24:J24" si="1">SUM(I8:I23)</f>
        <v>256705.25800000009</v>
      </c>
      <c r="J24" s="28">
        <f t="shared" si="1"/>
        <v>16004.679499999997</v>
      </c>
      <c r="L24" s="30"/>
      <c r="M24" s="30"/>
      <c r="N24" s="30"/>
      <c r="P24" s="60"/>
      <c r="Q24" s="60"/>
    </row>
    <row r="25" spans="1:17" x14ac:dyDescent="0.25">
      <c r="A25" s="61" t="s">
        <v>136</v>
      </c>
      <c r="B25"/>
      <c r="C25"/>
      <c r="D25"/>
      <c r="E25" s="508"/>
      <c r="F25" s="7"/>
      <c r="G25" s="393"/>
      <c r="H25" s="400"/>
      <c r="I25" s="400"/>
      <c r="J25" s="83"/>
      <c r="K25" s="7"/>
      <c r="P25" s="60"/>
      <c r="Q25" s="60"/>
    </row>
    <row r="26" spans="1:17" ht="19.8" x14ac:dyDescent="0.25">
      <c r="A26" s="97" t="s">
        <v>303</v>
      </c>
      <c r="B26" s="97"/>
      <c r="C26" s="97"/>
      <c r="D26" s="551">
        <v>3.2000000000000001E-2</v>
      </c>
      <c r="G26" s="104"/>
      <c r="H26"/>
      <c r="K26" s="56"/>
      <c r="L26" s="60"/>
      <c r="M26" s="297"/>
      <c r="P26" s="60"/>
      <c r="Q26" s="60"/>
    </row>
    <row r="27" spans="1:17" x14ac:dyDescent="0.25">
      <c r="A27" s="60" t="s">
        <v>301</v>
      </c>
      <c r="B27" s="61"/>
      <c r="C27" s="104" t="s">
        <v>302</v>
      </c>
      <c r="D27" s="394">
        <v>5.0000000000000001E-3</v>
      </c>
      <c r="E27" s="509"/>
      <c r="G27" s="60"/>
      <c r="H27" s="392"/>
      <c r="K27" s="56"/>
      <c r="L27" s="60"/>
      <c r="M27" s="60"/>
      <c r="P27" s="60"/>
      <c r="Q27" s="60"/>
    </row>
    <row r="28" spans="1:17" s="60" customFormat="1" x14ac:dyDescent="0.25">
      <c r="B28" s="61"/>
      <c r="C28" s="104" t="s">
        <v>134</v>
      </c>
      <c r="D28" s="394">
        <v>1.7000000000000001E-2</v>
      </c>
      <c r="E28" s="509"/>
      <c r="H28" s="392"/>
      <c r="I28" s="403"/>
      <c r="J28" s="56"/>
      <c r="K28" s="56"/>
    </row>
    <row r="29" spans="1:17" x14ac:dyDescent="0.25">
      <c r="G29" s="60"/>
      <c r="H29" s="392"/>
      <c r="K29" s="56"/>
      <c r="L29" s="60"/>
      <c r="M29" s="60"/>
      <c r="P29" s="60"/>
      <c r="Q29" s="60"/>
    </row>
    <row r="30" spans="1:17" ht="21" customHeight="1" x14ac:dyDescent="0.25">
      <c r="A30" s="583" t="s">
        <v>128</v>
      </c>
      <c r="C30" s="601">
        <v>2021</v>
      </c>
      <c r="D30" s="602"/>
      <c r="G30" s="294">
        <v>2021</v>
      </c>
      <c r="H30" s="401"/>
      <c r="I30" s="603" t="s">
        <v>132</v>
      </c>
      <c r="J30" s="603"/>
      <c r="K30" s="293"/>
      <c r="L30" s="297"/>
      <c r="M30" s="60"/>
      <c r="P30" s="60"/>
      <c r="Q30" s="60"/>
    </row>
    <row r="31" spans="1:17" ht="14.4" customHeight="1" x14ac:dyDescent="0.25">
      <c r="A31" s="584"/>
      <c r="C31" s="590">
        <v>9</v>
      </c>
      <c r="D31" s="592" t="str">
        <f>TEXT(DATE(1900,C31,1),"MMMM")</f>
        <v>September</v>
      </c>
      <c r="G31" s="395">
        <v>9</v>
      </c>
      <c r="H31" s="295" t="str">
        <f>TEXT(DATE(1900,G31,1),"MMMM")</f>
        <v>September</v>
      </c>
      <c r="I31" s="603"/>
      <c r="J31" s="603"/>
      <c r="K31" s="293"/>
      <c r="L31" s="297"/>
      <c r="M31" s="60"/>
      <c r="P31" s="60"/>
      <c r="Q31" s="60"/>
    </row>
    <row r="32" spans="1:17" ht="14.4" customHeight="1" x14ac:dyDescent="0.25">
      <c r="A32" s="585"/>
      <c r="C32" s="591"/>
      <c r="D32" s="593"/>
      <c r="G32" s="396"/>
      <c r="H32" s="296"/>
      <c r="I32" s="603"/>
      <c r="J32" s="603"/>
      <c r="K32" s="293"/>
      <c r="L32" s="297"/>
      <c r="M32" s="60"/>
    </row>
    <row r="33" spans="1:17" x14ac:dyDescent="0.25">
      <c r="C33" s="588"/>
      <c r="D33" s="589"/>
      <c r="G33" s="298" t="s">
        <v>135</v>
      </c>
      <c r="H33" s="402"/>
      <c r="I33" s="603"/>
      <c r="J33" s="603"/>
      <c r="K33" s="56"/>
      <c r="L33" s="60"/>
      <c r="M33" s="60"/>
    </row>
    <row r="34" spans="1:17" x14ac:dyDescent="0.25">
      <c r="A34" s="586" t="s">
        <v>133</v>
      </c>
      <c r="B34" s="587"/>
      <c r="C34" s="587"/>
      <c r="D34" s="587"/>
    </row>
    <row r="35" spans="1:17" x14ac:dyDescent="0.25">
      <c r="A35" s="587"/>
      <c r="B35" s="587"/>
      <c r="C35" s="587"/>
      <c r="D35" s="587"/>
    </row>
    <row r="36" spans="1:17" x14ac:dyDescent="0.25">
      <c r="A36" s="587"/>
      <c r="B36" s="587"/>
      <c r="C36" s="587"/>
      <c r="D36" s="587"/>
    </row>
    <row r="37" spans="1:17" x14ac:dyDescent="0.25">
      <c r="A37"/>
      <c r="B37"/>
      <c r="C37"/>
      <c r="D37"/>
      <c r="E37"/>
      <c r="F37"/>
      <c r="G37"/>
    </row>
    <row r="38" spans="1:17" x14ac:dyDescent="0.25">
      <c r="A38"/>
      <c r="B38"/>
      <c r="C38"/>
      <c r="D38"/>
      <c r="E38"/>
      <c r="F38"/>
      <c r="G38"/>
    </row>
    <row r="39" spans="1:17" ht="21" x14ac:dyDescent="0.25">
      <c r="A39"/>
      <c r="B39"/>
      <c r="C39"/>
      <c r="D39"/>
      <c r="E39"/>
      <c r="F39"/>
      <c r="G39"/>
      <c r="I39" s="527"/>
      <c r="J39"/>
    </row>
    <row r="40" spans="1:17" x14ac:dyDescent="0.25">
      <c r="A40"/>
      <c r="B40"/>
      <c r="C40"/>
      <c r="D40"/>
      <c r="E40"/>
      <c r="F40"/>
      <c r="G40"/>
      <c r="I40" s="404"/>
      <c r="J40" s="93"/>
    </row>
    <row r="41" spans="1:17" x14ac:dyDescent="0.25">
      <c r="A41"/>
      <c r="B41"/>
      <c r="C41"/>
      <c r="D41"/>
      <c r="E41"/>
      <c r="F41"/>
      <c r="G41"/>
      <c r="I41" s="525"/>
      <c r="J41" s="526"/>
    </row>
    <row r="42" spans="1:17" x14ac:dyDescent="0.25">
      <c r="A42"/>
      <c r="B42"/>
      <c r="C42"/>
      <c r="D42"/>
      <c r="E42"/>
      <c r="F42"/>
      <c r="G42"/>
      <c r="I42" s="399"/>
      <c r="J42" s="82"/>
      <c r="L42"/>
      <c r="M42"/>
      <c r="N42"/>
      <c r="O42"/>
      <c r="P42"/>
      <c r="Q42"/>
    </row>
    <row r="43" spans="1:17" x14ac:dyDescent="0.25">
      <c r="A43"/>
      <c r="B43"/>
      <c r="C43"/>
      <c r="D43"/>
      <c r="E43"/>
      <c r="F43"/>
      <c r="G43"/>
      <c r="I43" s="399"/>
      <c r="J43" s="82"/>
      <c r="L43"/>
      <c r="M43"/>
      <c r="N43"/>
      <c r="O43"/>
      <c r="P43"/>
      <c r="Q43"/>
    </row>
    <row r="44" spans="1:17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</row>
    <row r="45" spans="1:17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</row>
    <row r="46" spans="1:17" x14ac:dyDescent="0.25">
      <c r="A46" s="545"/>
      <c r="B46" s="545"/>
      <c r="C46" s="546"/>
      <c r="D46" s="547"/>
      <c r="E46" s="548"/>
      <c r="F46" s="26"/>
      <c r="G46"/>
      <c r="H46" s="1"/>
      <c r="I46"/>
      <c r="J46"/>
      <c r="K46"/>
      <c r="L46"/>
      <c r="M46"/>
      <c r="N46"/>
      <c r="O46"/>
      <c r="P46"/>
      <c r="Q46"/>
    </row>
    <row r="47" spans="1:17" x14ac:dyDescent="0.25">
      <c r="A47" s="545"/>
      <c r="B47" s="545"/>
      <c r="C47" s="546"/>
      <c r="D47" s="547"/>
      <c r="E47" s="548"/>
      <c r="F47" s="26"/>
      <c r="G47"/>
      <c r="H47" s="1"/>
      <c r="I47"/>
      <c r="J47"/>
      <c r="K47"/>
      <c r="L47"/>
      <c r="M47"/>
      <c r="N47"/>
      <c r="O47"/>
      <c r="P47"/>
      <c r="Q47"/>
    </row>
    <row r="48" spans="1:17" x14ac:dyDescent="0.25">
      <c r="A48" s="545"/>
      <c r="B48" s="545"/>
      <c r="C48" s="546"/>
      <c r="D48" s="549"/>
      <c r="E48" s="548"/>
      <c r="F48" s="24"/>
      <c r="G48"/>
      <c r="H48" s="1"/>
      <c r="I48"/>
      <c r="J48"/>
      <c r="K48"/>
      <c r="L48"/>
      <c r="M48"/>
      <c r="N48"/>
      <c r="O48"/>
      <c r="P48"/>
      <c r="Q48"/>
    </row>
    <row r="49" spans="1:17" x14ac:dyDescent="0.25">
      <c r="A49" s="545"/>
      <c r="B49" s="545"/>
      <c r="C49" s="546"/>
      <c r="D49" s="549"/>
      <c r="E49" s="548"/>
      <c r="F49" s="24"/>
      <c r="G49"/>
      <c r="H49" s="1"/>
      <c r="I49"/>
      <c r="J49"/>
      <c r="K49"/>
      <c r="L49"/>
      <c r="M49"/>
      <c r="N49"/>
      <c r="O49"/>
      <c r="P49"/>
      <c r="Q49"/>
    </row>
    <row r="50" spans="1:17" x14ac:dyDescent="0.25">
      <c r="A50" s="545"/>
      <c r="B50" s="545"/>
      <c r="C50" s="546"/>
      <c r="D50" s="549"/>
      <c r="E50" s="548"/>
      <c r="F50" s="24"/>
      <c r="G50"/>
      <c r="H50" s="1"/>
      <c r="I50"/>
      <c r="J50"/>
      <c r="K50"/>
      <c r="L50"/>
      <c r="M50"/>
      <c r="N50"/>
      <c r="O50"/>
      <c r="P50"/>
      <c r="Q50"/>
    </row>
    <row r="51" spans="1:17" x14ac:dyDescent="0.25">
      <c r="A51" s="550"/>
      <c r="B51" s="550"/>
      <c r="C51" s="546"/>
      <c r="D51" s="549"/>
      <c r="E51" s="548"/>
      <c r="F51" s="24"/>
      <c r="G51"/>
      <c r="H51" s="1"/>
      <c r="I51"/>
      <c r="J51"/>
      <c r="K51"/>
      <c r="L51"/>
      <c r="M51"/>
      <c r="N51"/>
      <c r="O51"/>
      <c r="P51"/>
      <c r="Q51"/>
    </row>
    <row r="52" spans="1:17" x14ac:dyDescent="0.25">
      <c r="A52" s="550"/>
      <c r="B52" s="550"/>
      <c r="C52" s="546"/>
      <c r="D52" s="549"/>
      <c r="E52" s="548"/>
      <c r="F52" s="24"/>
      <c r="G52"/>
      <c r="H52" s="1"/>
      <c r="I52"/>
      <c r="J52"/>
      <c r="K52"/>
      <c r="L52"/>
      <c r="M52"/>
      <c r="N52"/>
      <c r="O52"/>
      <c r="P52"/>
      <c r="Q52"/>
    </row>
    <row r="53" spans="1:17" x14ac:dyDescent="0.25">
      <c r="A53" s="52"/>
      <c r="B53" s="52"/>
      <c r="C53" s="22"/>
      <c r="D53" s="24"/>
      <c r="E53" s="507"/>
      <c r="F53" s="24"/>
      <c r="G53"/>
      <c r="H53" s="1"/>
      <c r="I53"/>
      <c r="J53"/>
      <c r="K53"/>
      <c r="L53"/>
      <c r="M53"/>
      <c r="N53"/>
      <c r="O53"/>
      <c r="P53"/>
      <c r="Q53"/>
    </row>
    <row r="54" spans="1:17" x14ac:dyDescent="0.25">
      <c r="A54" s="52"/>
      <c r="B54" s="52"/>
      <c r="C54" s="22"/>
      <c r="D54" s="24"/>
      <c r="E54" s="507"/>
      <c r="F54" s="24"/>
      <c r="G54"/>
      <c r="H54" s="1"/>
      <c r="I54"/>
      <c r="J54"/>
      <c r="K54"/>
      <c r="L54"/>
      <c r="M54"/>
      <c r="N54"/>
      <c r="O54"/>
      <c r="P54"/>
      <c r="Q54"/>
    </row>
    <row r="55" spans="1:17" ht="14.4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4.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4.4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4.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4.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4.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H61"/>
      <c r="I61"/>
      <c r="J61"/>
      <c r="K61"/>
      <c r="L61"/>
      <c r="M61"/>
      <c r="N61"/>
      <c r="O61"/>
      <c r="P61"/>
      <c r="Q61"/>
    </row>
  </sheetData>
  <mergeCells count="13">
    <mergeCell ref="F3:J3"/>
    <mergeCell ref="F4:F5"/>
    <mergeCell ref="G4:H4"/>
    <mergeCell ref="C30:D30"/>
    <mergeCell ref="I30:J33"/>
    <mergeCell ref="C4:C5"/>
    <mergeCell ref="D4:D5"/>
    <mergeCell ref="E4:E5"/>
    <mergeCell ref="A30:A32"/>
    <mergeCell ref="A34:D36"/>
    <mergeCell ref="C33:D33"/>
    <mergeCell ref="C31:C32"/>
    <mergeCell ref="D31:D32"/>
  </mergeCells>
  <phoneticPr fontId="29" type="noConversion"/>
  <pageMargins left="0.23622047244094491" right="0.23622047244094491" top="0.15748031496062992" bottom="0.15748031496062992" header="0.31496062992125984" footer="0.31496062992125984"/>
  <pageSetup paperSize="8" scale="90" fitToHeight="0" orientation="landscape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111"/>
  <sheetViews>
    <sheetView showGridLines="0" topLeftCell="I1" zoomScale="80" zoomScaleNormal="80" workbookViewId="0">
      <pane ySplit="8" topLeftCell="A63" activePane="bottomLeft" state="frozen"/>
      <selection activeCell="H32" sqref="H32:I32"/>
      <selection pane="bottomLeft" activeCell="S29" sqref="S29"/>
    </sheetView>
  </sheetViews>
  <sheetFormatPr defaultColWidth="9.109375" defaultRowHeight="14.4" x14ac:dyDescent="0.25"/>
  <cols>
    <col min="1" max="1" width="65.6640625" style="60" customWidth="1"/>
    <col min="2" max="2" width="1.6640625" style="60" customWidth="1"/>
    <col min="3" max="3" width="18.109375" style="72" customWidth="1"/>
    <col min="4" max="4" width="2.6640625" style="60" customWidth="1"/>
    <col min="5" max="8" width="12.6640625" style="78" customWidth="1"/>
    <col min="9" max="9" width="2.6640625" style="60" customWidth="1"/>
    <col min="10" max="10" width="59" style="60" bestFit="1" customWidth="1"/>
    <col min="11" max="11" width="1.6640625" style="60" bestFit="1" customWidth="1"/>
    <col min="12" max="12" width="14.88671875" style="54" customWidth="1"/>
    <col min="13" max="13" width="1.33203125" style="60" customWidth="1"/>
    <col min="14" max="14" width="12" style="60" bestFit="1" customWidth="1"/>
    <col min="15" max="15" width="14" style="60" bestFit="1" customWidth="1"/>
    <col min="16" max="16" width="10.44140625" style="60" bestFit="1" customWidth="1"/>
    <col min="17" max="17" width="15.109375" style="60" bestFit="1" customWidth="1"/>
    <col min="18" max="18" width="9.109375" style="60"/>
    <col min="19" max="19" width="42.6640625" style="60" customWidth="1"/>
    <col min="20" max="20" width="1.6640625" style="60" customWidth="1"/>
    <col min="21" max="21" width="12.88671875" style="60" customWidth="1"/>
    <col min="22" max="22" width="2" style="60" customWidth="1"/>
    <col min="23" max="26" width="12.6640625" style="60" customWidth="1"/>
    <col min="27" max="16384" width="9.109375" style="60"/>
  </cols>
  <sheetData>
    <row r="1" spans="1:26" ht="25.8" x14ac:dyDescent="0.25">
      <c r="A1" s="432" t="s">
        <v>138</v>
      </c>
      <c r="B1" s="433"/>
      <c r="C1" s="433"/>
    </row>
    <row r="2" spans="1:26" x14ac:dyDescent="0.25">
      <c r="A2" s="604" t="s">
        <v>296</v>
      </c>
      <c r="B2" s="604"/>
      <c r="C2" s="604"/>
    </row>
    <row r="3" spans="1:26" ht="15" thickBot="1" x14ac:dyDescent="0.3">
      <c r="A3" s="604"/>
      <c r="B3" s="604"/>
      <c r="C3" s="604"/>
    </row>
    <row r="4" spans="1:26" ht="21" x14ac:dyDescent="0.25">
      <c r="A4" s="159" t="s">
        <v>136</v>
      </c>
      <c r="B4" s="308"/>
      <c r="C4" s="345"/>
      <c r="D4" s="308"/>
      <c r="E4" s="226"/>
      <c r="F4" s="226"/>
      <c r="G4" s="226"/>
      <c r="H4" s="227"/>
      <c r="J4" s="159" t="s">
        <v>69</v>
      </c>
      <c r="K4" s="308"/>
      <c r="L4" s="340"/>
      <c r="M4" s="308"/>
      <c r="N4" s="226"/>
      <c r="O4" s="226"/>
      <c r="P4" s="226"/>
      <c r="Q4" s="227"/>
      <c r="S4" s="159" t="s">
        <v>7</v>
      </c>
      <c r="T4" s="308"/>
      <c r="U4" s="308"/>
      <c r="V4" s="308"/>
      <c r="W4" s="226"/>
      <c r="X4" s="226"/>
      <c r="Y4" s="226"/>
      <c r="Z4" s="227"/>
    </row>
    <row r="5" spans="1:26" x14ac:dyDescent="0.3">
      <c r="A5" s="110"/>
      <c r="B5" s="6"/>
      <c r="C5" s="95"/>
      <c r="D5" s="6"/>
      <c r="E5" s="155"/>
      <c r="F5" s="155"/>
      <c r="G5" s="155"/>
      <c r="H5" s="156"/>
      <c r="J5" s="137"/>
      <c r="K5" s="98"/>
      <c r="L5" s="343"/>
      <c r="M5" s="98"/>
      <c r="N5" s="155"/>
      <c r="O5" s="155"/>
      <c r="P5" s="155"/>
      <c r="Q5" s="156"/>
      <c r="S5" s="110"/>
      <c r="T5" s="6"/>
      <c r="U5" s="98"/>
      <c r="V5" s="6"/>
      <c r="W5" s="155"/>
      <c r="X5" s="155"/>
      <c r="Y5" s="155"/>
      <c r="Z5" s="156"/>
    </row>
    <row r="6" spans="1:26" s="70" customFormat="1" ht="21" x14ac:dyDescent="0.4">
      <c r="A6" s="309" t="s">
        <v>131</v>
      </c>
      <c r="B6" s="157"/>
      <c r="C6" s="341" t="s">
        <v>143</v>
      </c>
      <c r="D6" s="157"/>
      <c r="E6" s="612">
        <v>2021</v>
      </c>
      <c r="F6" s="605"/>
      <c r="G6" s="605"/>
      <c r="H6" s="606"/>
      <c r="I6" s="69"/>
      <c r="J6" s="362" t="s">
        <v>131</v>
      </c>
      <c r="K6" s="157"/>
      <c r="L6" s="341" t="s">
        <v>143</v>
      </c>
      <c r="M6" s="157"/>
      <c r="N6" s="609">
        <v>2021</v>
      </c>
      <c r="O6" s="610"/>
      <c r="P6" s="610"/>
      <c r="Q6" s="611"/>
      <c r="S6" s="309" t="s">
        <v>131</v>
      </c>
      <c r="T6" s="157"/>
      <c r="U6" s="248" t="s">
        <v>143</v>
      </c>
      <c r="V6" s="157"/>
      <c r="W6" s="605"/>
      <c r="X6" s="605"/>
      <c r="Y6" s="605"/>
      <c r="Z6" s="606"/>
    </row>
    <row r="7" spans="1:26" ht="15" customHeight="1" x14ac:dyDescent="0.25">
      <c r="A7" s="148"/>
      <c r="B7" s="9"/>
      <c r="C7" s="95"/>
      <c r="D7" s="9"/>
      <c r="E7" s="607" t="s">
        <v>100</v>
      </c>
      <c r="F7" s="608"/>
      <c r="G7" s="93" t="s">
        <v>81</v>
      </c>
      <c r="H7" s="113" t="s">
        <v>75</v>
      </c>
      <c r="I7" s="73"/>
      <c r="J7" s="148"/>
      <c r="K7" s="9"/>
      <c r="L7" s="95"/>
      <c r="M7" s="9"/>
      <c r="N7" s="607" t="s">
        <v>100</v>
      </c>
      <c r="O7" s="608"/>
      <c r="P7" s="93" t="s">
        <v>81</v>
      </c>
      <c r="Q7" s="113" t="s">
        <v>75</v>
      </c>
      <c r="S7" s="148"/>
      <c r="T7" s="9"/>
      <c r="U7" s="9"/>
      <c r="V7" s="9"/>
      <c r="W7" s="607" t="s">
        <v>100</v>
      </c>
      <c r="X7" s="608"/>
      <c r="Y7" s="93" t="s">
        <v>81</v>
      </c>
      <c r="Z7" s="113" t="s">
        <v>75</v>
      </c>
    </row>
    <row r="8" spans="1:26" ht="19.5" customHeight="1" x14ac:dyDescent="0.25">
      <c r="A8" s="148"/>
      <c r="B8" s="9"/>
      <c r="C8" s="95"/>
      <c r="D8" s="9"/>
      <c r="E8" s="84" t="s">
        <v>99</v>
      </c>
      <c r="F8" s="310" t="s">
        <v>129</v>
      </c>
      <c r="G8" s="299" t="str">
        <f>Summary!$H$31</f>
        <v>September</v>
      </c>
      <c r="H8" s="116" t="s">
        <v>130</v>
      </c>
      <c r="I8" s="73"/>
      <c r="J8" s="148"/>
      <c r="K8" s="9"/>
      <c r="L8" s="95"/>
      <c r="M8" s="9"/>
      <c r="N8" s="84" t="s">
        <v>99</v>
      </c>
      <c r="O8" s="106" t="s">
        <v>129</v>
      </c>
      <c r="P8" s="299" t="str">
        <f>Summary!$H$31</f>
        <v>September</v>
      </c>
      <c r="Q8" s="116" t="s">
        <v>130</v>
      </c>
      <c r="S8" s="148"/>
      <c r="T8" s="9"/>
      <c r="U8" s="9"/>
      <c r="V8" s="9"/>
      <c r="W8" s="84" t="s">
        <v>99</v>
      </c>
      <c r="X8" s="106" t="s">
        <v>129</v>
      </c>
      <c r="Y8" s="299" t="str">
        <f>Summary!$H$31</f>
        <v>September</v>
      </c>
      <c r="Z8" s="116" t="s">
        <v>130</v>
      </c>
    </row>
    <row r="9" spans="1:26" x14ac:dyDescent="0.3">
      <c r="A9" s="110"/>
      <c r="B9" s="6"/>
      <c r="C9" s="95"/>
      <c r="D9" s="6"/>
      <c r="E9" s="311"/>
      <c r="F9" s="311"/>
      <c r="G9" s="311"/>
      <c r="H9" s="312"/>
      <c r="J9" s="137"/>
      <c r="K9" s="98"/>
      <c r="L9" s="343"/>
      <c r="M9" s="98"/>
      <c r="N9" s="139"/>
      <c r="O9" s="139"/>
      <c r="P9" s="139"/>
      <c r="Q9" s="140"/>
      <c r="S9" s="379"/>
      <c r="T9" s="82"/>
      <c r="U9" s="98"/>
      <c r="V9" s="82"/>
      <c r="W9" s="80"/>
      <c r="X9" s="80"/>
      <c r="Y9" s="80"/>
      <c r="Z9" s="380"/>
    </row>
    <row r="10" spans="1:26" ht="15.6" x14ac:dyDescent="0.3">
      <c r="A10" s="313" t="s">
        <v>3</v>
      </c>
      <c r="B10" s="314"/>
      <c r="C10" s="342"/>
      <c r="D10" s="314"/>
      <c r="E10" s="311"/>
      <c r="F10" s="311"/>
      <c r="G10" s="315"/>
      <c r="H10" s="312"/>
      <c r="J10" s="363" t="s">
        <v>24</v>
      </c>
      <c r="K10" s="138"/>
      <c r="L10" s="364"/>
      <c r="M10" s="138"/>
      <c r="N10" s="139"/>
      <c r="O10" s="139"/>
      <c r="P10" s="40"/>
      <c r="Q10" s="140"/>
      <c r="S10" s="333" t="s">
        <v>1</v>
      </c>
      <c r="T10" s="130"/>
      <c r="U10" s="138"/>
      <c r="V10" s="130"/>
      <c r="W10" s="382"/>
      <c r="X10" s="382"/>
      <c r="Y10" s="381" t="s">
        <v>136</v>
      </c>
      <c r="Z10" s="383"/>
    </row>
    <row r="11" spans="1:26" ht="16.5" customHeight="1" x14ac:dyDescent="0.3">
      <c r="A11" s="316" t="s">
        <v>78</v>
      </c>
      <c r="B11" s="317"/>
      <c r="C11" s="171">
        <v>4250</v>
      </c>
      <c r="D11" s="318"/>
      <c r="E11" s="311">
        <v>100973</v>
      </c>
      <c r="F11" s="122">
        <f>E11/12*Summary!$G$31</f>
        <v>75729.75</v>
      </c>
      <c r="G11" s="319">
        <v>62240.19</v>
      </c>
      <c r="H11" s="124">
        <f t="shared" ref="H11:H12" si="0">F11-G11</f>
        <v>13489.559999999998</v>
      </c>
      <c r="J11" s="334" t="s">
        <v>91</v>
      </c>
      <c r="K11" s="98"/>
      <c r="L11" s="343">
        <v>4500</v>
      </c>
      <c r="M11" s="141"/>
      <c r="N11" s="47">
        <v>1380</v>
      </c>
      <c r="O11" s="122">
        <f>N11/12*Summary!$G$31</f>
        <v>1035</v>
      </c>
      <c r="P11" s="123">
        <v>0</v>
      </c>
      <c r="Q11" s="124">
        <f t="shared" ref="Q11:Q15" si="1">O11-P11</f>
        <v>1035</v>
      </c>
      <c r="S11" s="339" t="s">
        <v>63</v>
      </c>
      <c r="T11" s="131"/>
      <c r="U11" s="98">
        <v>4750</v>
      </c>
      <c r="V11" s="131"/>
      <c r="W11" s="121">
        <v>45920</v>
      </c>
      <c r="X11" s="122">
        <f>W11/12*Summary!$G$31</f>
        <v>34440</v>
      </c>
      <c r="Y11" s="385">
        <v>45920</v>
      </c>
      <c r="Z11" s="335">
        <f t="shared" ref="Z11:Z13" si="2">X11-Y11</f>
        <v>-11480</v>
      </c>
    </row>
    <row r="12" spans="1:26" ht="16.5" customHeight="1" x14ac:dyDescent="0.3">
      <c r="A12" s="320" t="s">
        <v>61</v>
      </c>
      <c r="B12" s="317"/>
      <c r="C12" s="171">
        <v>4251</v>
      </c>
      <c r="D12" s="321"/>
      <c r="E12" s="311">
        <v>600</v>
      </c>
      <c r="F12" s="122">
        <f>E12/12*Summary!$G$31</f>
        <v>450</v>
      </c>
      <c r="G12" s="319">
        <v>205.2</v>
      </c>
      <c r="H12" s="124">
        <f t="shared" si="0"/>
        <v>244.8</v>
      </c>
      <c r="J12" s="334" t="s">
        <v>56</v>
      </c>
      <c r="K12" s="98"/>
      <c r="L12" s="343">
        <v>4501</v>
      </c>
      <c r="M12" s="141"/>
      <c r="N12" s="121">
        <v>240</v>
      </c>
      <c r="O12" s="122">
        <f>N12/12*Summary!$G$31</f>
        <v>180</v>
      </c>
      <c r="P12" s="123">
        <v>120</v>
      </c>
      <c r="Q12" s="124">
        <f t="shared" si="1"/>
        <v>60</v>
      </c>
      <c r="S12" s="339" t="s">
        <v>8</v>
      </c>
      <c r="T12" s="386" t="s">
        <v>136</v>
      </c>
      <c r="U12" s="98">
        <v>4751</v>
      </c>
      <c r="V12" s="131"/>
      <c r="W12" s="121">
        <v>665</v>
      </c>
      <c r="X12" s="122">
        <f>W12/12*Summary!$G$31</f>
        <v>498.75</v>
      </c>
      <c r="Y12" s="385">
        <v>664.55</v>
      </c>
      <c r="Z12" s="335">
        <f t="shared" si="2"/>
        <v>-165.79999999999995</v>
      </c>
    </row>
    <row r="13" spans="1:26" ht="16.5" customHeight="1" x14ac:dyDescent="0.3">
      <c r="A13" s="320" t="s">
        <v>31</v>
      </c>
      <c r="B13" s="317"/>
      <c r="C13" s="171">
        <v>4253</v>
      </c>
      <c r="D13" s="321"/>
      <c r="E13" s="311">
        <v>300</v>
      </c>
      <c r="F13" s="122">
        <f>E13/12*Summary!$G$31</f>
        <v>225</v>
      </c>
      <c r="G13" s="319">
        <v>0</v>
      </c>
      <c r="H13" s="124">
        <f>F13-G13</f>
        <v>225</v>
      </c>
      <c r="J13" s="334" t="s">
        <v>57</v>
      </c>
      <c r="K13" s="98"/>
      <c r="L13" s="343">
        <v>4502</v>
      </c>
      <c r="M13" s="141"/>
      <c r="N13" s="121">
        <v>240</v>
      </c>
      <c r="O13" s="122">
        <f>N13/12*Summary!$G$31</f>
        <v>180</v>
      </c>
      <c r="P13" s="123">
        <v>120</v>
      </c>
      <c r="Q13" s="124">
        <f>O13-P13</f>
        <v>60</v>
      </c>
      <c r="S13" s="339" t="s">
        <v>54</v>
      </c>
      <c r="T13" s="386" t="s">
        <v>136</v>
      </c>
      <c r="U13" s="98">
        <v>4752</v>
      </c>
      <c r="V13" s="131"/>
      <c r="W13" s="121">
        <v>969</v>
      </c>
      <c r="X13" s="122">
        <f>W13/12*Summary!$G$31</f>
        <v>726.75</v>
      </c>
      <c r="Y13" s="385">
        <v>968.8</v>
      </c>
      <c r="Z13" s="335">
        <f t="shared" si="2"/>
        <v>-242.04999999999995</v>
      </c>
    </row>
    <row r="14" spans="1:26" ht="16.5" customHeight="1" x14ac:dyDescent="0.3">
      <c r="A14" s="320" t="s">
        <v>72</v>
      </c>
      <c r="B14" s="317"/>
      <c r="C14" s="171">
        <v>4255</v>
      </c>
      <c r="D14" s="321"/>
      <c r="E14" s="311">
        <v>30</v>
      </c>
      <c r="F14" s="122">
        <f>E14/12*Summary!$G$31</f>
        <v>22.5</v>
      </c>
      <c r="G14" s="319">
        <v>0</v>
      </c>
      <c r="H14" s="124">
        <f>F14-G14</f>
        <v>22.5</v>
      </c>
      <c r="J14" s="334" t="s">
        <v>86</v>
      </c>
      <c r="K14" s="98"/>
      <c r="L14" s="343">
        <v>4503</v>
      </c>
      <c r="M14" s="141"/>
      <c r="N14" s="121">
        <v>102</v>
      </c>
      <c r="O14" s="122">
        <f>N14/12*Summary!$G$31</f>
        <v>76.5</v>
      </c>
      <c r="P14" s="123">
        <v>0</v>
      </c>
      <c r="Q14" s="124">
        <f t="shared" si="1"/>
        <v>76.5</v>
      </c>
      <c r="S14" s="339" t="s">
        <v>80</v>
      </c>
      <c r="T14" s="131"/>
      <c r="U14" s="98">
        <v>4755</v>
      </c>
      <c r="V14" s="131"/>
      <c r="W14" s="384">
        <v>0</v>
      </c>
      <c r="X14" s="122">
        <f>W14/12*Summary!$G$31</f>
        <v>0</v>
      </c>
      <c r="Y14" s="385">
        <v>0</v>
      </c>
      <c r="Z14" s="335">
        <f>X14-Y14</f>
        <v>0</v>
      </c>
    </row>
    <row r="15" spans="1:26" ht="15.75" customHeight="1" x14ac:dyDescent="0.3">
      <c r="A15" s="110"/>
      <c r="B15" s="317"/>
      <c r="C15" s="171"/>
      <c r="D15" s="6"/>
      <c r="E15" s="311"/>
      <c r="F15" s="55"/>
      <c r="G15" s="55"/>
      <c r="H15" s="322"/>
      <c r="J15" s="334" t="s">
        <v>282</v>
      </c>
      <c r="K15" s="98"/>
      <c r="L15" s="343">
        <v>4504</v>
      </c>
      <c r="M15" s="141"/>
      <c r="N15" s="139">
        <v>1500</v>
      </c>
      <c r="O15" s="122">
        <f>N15/12*Summary!$G$31</f>
        <v>1125</v>
      </c>
      <c r="P15" s="123">
        <v>1098.54</v>
      </c>
      <c r="Q15" s="124">
        <f t="shared" si="1"/>
        <v>26.460000000000036</v>
      </c>
      <c r="S15" s="339" t="s">
        <v>275</v>
      </c>
      <c r="T15" s="131"/>
      <c r="U15" s="98">
        <v>4756</v>
      </c>
      <c r="V15" s="131"/>
      <c r="W15" s="384">
        <v>0</v>
      </c>
      <c r="X15" s="122">
        <f>W15/12*Summary!$G$31</f>
        <v>0</v>
      </c>
      <c r="Y15" s="385">
        <v>0</v>
      </c>
      <c r="Z15" s="335">
        <f>X15-Y15</f>
        <v>0</v>
      </c>
    </row>
    <row r="16" spans="1:26" ht="16.2" thickBot="1" x14ac:dyDescent="0.3">
      <c r="A16" s="323" t="s">
        <v>105</v>
      </c>
      <c r="B16" s="355"/>
      <c r="C16" s="355"/>
      <c r="D16" s="355"/>
      <c r="E16" s="85">
        <f>SUM(E10:E15)</f>
        <v>101903</v>
      </c>
      <c r="F16" s="57">
        <f>SUM(F10:F15)</f>
        <v>76427.25</v>
      </c>
      <c r="G16" s="57">
        <f>SUM(G10:G15)</f>
        <v>62445.39</v>
      </c>
      <c r="H16" s="324">
        <f>SUM(H10:H15)</f>
        <v>13981.859999999997</v>
      </c>
      <c r="J16" s="110"/>
      <c r="K16" s="6"/>
      <c r="L16" s="103"/>
      <c r="M16" s="6"/>
      <c r="N16" s="6"/>
      <c r="O16" s="6"/>
      <c r="P16" s="6"/>
      <c r="Q16" s="150"/>
      <c r="S16" s="387"/>
      <c r="T16" s="386"/>
      <c r="U16" s="6"/>
      <c r="V16" s="386"/>
      <c r="W16" s="384"/>
      <c r="X16" s="358"/>
      <c r="Y16" s="358"/>
      <c r="Z16" s="335"/>
    </row>
    <row r="17" spans="1:37" ht="16.2" thickBot="1" x14ac:dyDescent="0.35">
      <c r="A17" s="110"/>
      <c r="B17" s="6"/>
      <c r="C17" s="95"/>
      <c r="D17" s="6"/>
      <c r="E17" s="311"/>
      <c r="F17" s="311"/>
      <c r="G17" s="311"/>
      <c r="H17" s="312"/>
      <c r="J17" s="365" t="s">
        <v>111</v>
      </c>
      <c r="K17" s="359"/>
      <c r="L17" s="361"/>
      <c r="M17" s="361"/>
      <c r="N17" s="92">
        <f>SUM(N9:N15)</f>
        <v>3462</v>
      </c>
      <c r="O17" s="39">
        <f>SUM(O9:O15)</f>
        <v>2596.5</v>
      </c>
      <c r="P17" s="39">
        <f>SUM(P9:P15)</f>
        <v>1338.54</v>
      </c>
      <c r="Q17" s="366">
        <f>SUM(Q9:Q15)</f>
        <v>1257.96</v>
      </c>
      <c r="S17" s="323" t="s">
        <v>0</v>
      </c>
      <c r="T17" s="53"/>
      <c r="U17" s="359"/>
      <c r="V17" s="53"/>
      <c r="W17" s="90">
        <v>47554</v>
      </c>
      <c r="X17" s="28">
        <f>SUM(X10:X16)</f>
        <v>35665.5</v>
      </c>
      <c r="Y17" s="28">
        <f>SUM(Y10:Y16)</f>
        <v>47553.350000000006</v>
      </c>
      <c r="Z17" s="388">
        <f>SUM(Z10:Z16)</f>
        <v>-11887.849999999999</v>
      </c>
    </row>
    <row r="18" spans="1:37" x14ac:dyDescent="0.25">
      <c r="A18" s="326" t="s">
        <v>28</v>
      </c>
      <c r="B18" s="317"/>
      <c r="C18" s="171"/>
      <c r="D18" s="119"/>
      <c r="E18" s="311"/>
      <c r="F18" s="55"/>
      <c r="G18" s="55"/>
      <c r="H18" s="322"/>
      <c r="J18" s="367"/>
      <c r="K18" s="368"/>
      <c r="L18" s="368"/>
      <c r="M18" s="368"/>
      <c r="N18" s="368"/>
      <c r="O18" s="368"/>
      <c r="P18" s="535"/>
      <c r="Q18" s="536"/>
      <c r="R18"/>
    </row>
    <row r="19" spans="1:37" x14ac:dyDescent="0.3">
      <c r="A19" s="327" t="s">
        <v>10</v>
      </c>
      <c r="B19" s="317" t="s">
        <v>136</v>
      </c>
      <c r="C19" s="171">
        <v>4001</v>
      </c>
      <c r="D19" s="51"/>
      <c r="E19" s="311">
        <v>1000</v>
      </c>
      <c r="F19" s="122">
        <f>E19/12*Summary!$G$31</f>
        <v>750</v>
      </c>
      <c r="G19" s="319">
        <v>854.67</v>
      </c>
      <c r="H19" s="124">
        <f t="shared" ref="H19:H25" si="3">F19-G19</f>
        <v>-104.66999999999996</v>
      </c>
      <c r="J19" s="333" t="s">
        <v>25</v>
      </c>
      <c r="K19" s="98"/>
      <c r="L19" s="343"/>
      <c r="M19" s="131"/>
      <c r="N19" s="139"/>
      <c r="O19" s="41"/>
      <c r="P19" s="41"/>
      <c r="Q19" s="143"/>
      <c r="R19"/>
      <c r="S19"/>
      <c r="T19"/>
      <c r="U19"/>
      <c r="V19"/>
      <c r="W19"/>
      <c r="X19"/>
      <c r="Y19"/>
      <c r="Z19"/>
    </row>
    <row r="20" spans="1:37" x14ac:dyDescent="0.3">
      <c r="A20" s="327" t="s">
        <v>59</v>
      </c>
      <c r="B20" s="317" t="s">
        <v>136</v>
      </c>
      <c r="C20" s="171">
        <v>4002</v>
      </c>
      <c r="D20" s="51"/>
      <c r="E20" s="311">
        <v>1100</v>
      </c>
      <c r="F20" s="122">
        <f>E20/12*Summary!$G$31</f>
        <v>825</v>
      </c>
      <c r="G20" s="319">
        <v>1517.64</v>
      </c>
      <c r="H20" s="124">
        <f t="shared" si="3"/>
        <v>-692.6400000000001</v>
      </c>
      <c r="J20" s="327" t="s">
        <v>33</v>
      </c>
      <c r="K20" s="98"/>
      <c r="L20" s="343">
        <v>4510</v>
      </c>
      <c r="M20" s="328"/>
      <c r="N20" s="139">
        <v>2750</v>
      </c>
      <c r="O20" s="122">
        <f>N20/12*Summary!$G$31</f>
        <v>2062.5</v>
      </c>
      <c r="P20" s="123">
        <v>1746.28</v>
      </c>
      <c r="Q20" s="124">
        <f t="shared" ref="Q20:Q26" si="4">O20-P20</f>
        <v>316.22000000000003</v>
      </c>
      <c r="S20"/>
      <c r="T20"/>
      <c r="U20"/>
      <c r="V20"/>
      <c r="W20"/>
      <c r="X20"/>
      <c r="Y20"/>
      <c r="Z20"/>
    </row>
    <row r="21" spans="1:37" x14ac:dyDescent="0.3">
      <c r="A21" s="327" t="s">
        <v>90</v>
      </c>
      <c r="B21" s="317" t="s">
        <v>136</v>
      </c>
      <c r="C21" s="171">
        <v>4003</v>
      </c>
      <c r="D21" s="51"/>
      <c r="E21" s="311">
        <v>22670</v>
      </c>
      <c r="F21" s="122">
        <f>E21/12*Summary!$G$31</f>
        <v>17002.5</v>
      </c>
      <c r="G21" s="319">
        <v>12713.8</v>
      </c>
      <c r="H21" s="124">
        <f t="shared" si="3"/>
        <v>4288.7000000000007</v>
      </c>
      <c r="J21" s="370" t="s">
        <v>34</v>
      </c>
      <c r="K21" s="98"/>
      <c r="L21" s="343">
        <v>4511</v>
      </c>
      <c r="M21" s="41"/>
      <c r="N21" s="139">
        <v>600</v>
      </c>
      <c r="O21" s="122">
        <f>N21/12*Summary!$G$31</f>
        <v>450</v>
      </c>
      <c r="P21" s="123">
        <v>925.57</v>
      </c>
      <c r="Q21" s="124">
        <f t="shared" si="4"/>
        <v>-475.57000000000005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3">
      <c r="A22" s="327" t="s">
        <v>9</v>
      </c>
      <c r="B22" s="317"/>
      <c r="C22" s="171">
        <v>4004</v>
      </c>
      <c r="D22" s="328"/>
      <c r="E22" s="311">
        <v>0</v>
      </c>
      <c r="F22" s="122">
        <f>E22/12*Summary!$G$31</f>
        <v>0</v>
      </c>
      <c r="G22" s="319">
        <v>0</v>
      </c>
      <c r="H22" s="124">
        <f t="shared" si="3"/>
        <v>0</v>
      </c>
      <c r="J22" s="334" t="s">
        <v>58</v>
      </c>
      <c r="K22" s="98" t="s">
        <v>136</v>
      </c>
      <c r="L22" s="343">
        <v>4512</v>
      </c>
      <c r="M22" s="141"/>
      <c r="N22" s="121">
        <v>100</v>
      </c>
      <c r="O22" s="122">
        <f>N22/12*Summary!$G$31</f>
        <v>75</v>
      </c>
      <c r="P22" s="123">
        <v>0</v>
      </c>
      <c r="Q22" s="124">
        <f t="shared" si="4"/>
        <v>75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3">
      <c r="A23" s="329" t="s">
        <v>2</v>
      </c>
      <c r="B23" s="317"/>
      <c r="C23" s="171">
        <v>4005</v>
      </c>
      <c r="D23" s="330"/>
      <c r="E23" s="311">
        <v>324</v>
      </c>
      <c r="F23" s="122">
        <f>E23/12*Summary!$G$31</f>
        <v>243</v>
      </c>
      <c r="G23" s="319">
        <v>0</v>
      </c>
      <c r="H23" s="124">
        <f t="shared" si="3"/>
        <v>243</v>
      </c>
      <c r="J23" s="334" t="s">
        <v>36</v>
      </c>
      <c r="K23" s="98"/>
      <c r="L23" s="343">
        <v>4513</v>
      </c>
      <c r="M23" s="141"/>
      <c r="N23" s="139">
        <v>200</v>
      </c>
      <c r="O23" s="122">
        <f>N23/12*Summary!$G$31</f>
        <v>150</v>
      </c>
      <c r="P23" s="123">
        <v>1267.3399999999999</v>
      </c>
      <c r="Q23" s="124">
        <f t="shared" si="4"/>
        <v>-1117.3399999999999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x14ac:dyDescent="0.3">
      <c r="A24" s="329" t="s">
        <v>30</v>
      </c>
      <c r="B24" s="317" t="s">
        <v>136</v>
      </c>
      <c r="C24" s="171">
        <v>4006</v>
      </c>
      <c r="D24" s="330"/>
      <c r="E24" s="311">
        <v>100</v>
      </c>
      <c r="F24" s="122">
        <f>E24/12*Summary!$G$31</f>
        <v>75</v>
      </c>
      <c r="G24" s="319">
        <v>7.45</v>
      </c>
      <c r="H24" s="124">
        <f t="shared" si="3"/>
        <v>67.55</v>
      </c>
      <c r="J24" s="334" t="s">
        <v>37</v>
      </c>
      <c r="K24" s="98"/>
      <c r="L24" s="343">
        <v>4514</v>
      </c>
      <c r="M24" s="141"/>
      <c r="N24" s="139">
        <v>1500</v>
      </c>
      <c r="O24" s="122">
        <f>N24/12*Summary!$G$31</f>
        <v>1125</v>
      </c>
      <c r="P24" s="123">
        <v>267</v>
      </c>
      <c r="Q24" s="124">
        <f t="shared" si="4"/>
        <v>858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3">
      <c r="A25" s="329" t="s">
        <v>82</v>
      </c>
      <c r="B25" s="317" t="s">
        <v>136</v>
      </c>
      <c r="C25" s="171">
        <v>4007</v>
      </c>
      <c r="D25" s="330"/>
      <c r="E25" s="311">
        <v>358</v>
      </c>
      <c r="F25" s="122">
        <f>E25/12*Summary!$G$31</f>
        <v>268.5</v>
      </c>
      <c r="G25" s="319">
        <v>0</v>
      </c>
      <c r="H25" s="124">
        <f t="shared" si="3"/>
        <v>268.5</v>
      </c>
      <c r="J25" s="334" t="s">
        <v>5</v>
      </c>
      <c r="K25" s="98"/>
      <c r="L25" s="343">
        <v>4515</v>
      </c>
      <c r="M25" s="141"/>
      <c r="N25" s="139">
        <v>3000</v>
      </c>
      <c r="O25" s="122">
        <f>N25/12*Summary!$G$31</f>
        <v>2250</v>
      </c>
      <c r="P25" s="123">
        <v>1561.69</v>
      </c>
      <c r="Q25" s="124">
        <f t="shared" si="4"/>
        <v>688.31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3">
      <c r="A26" s="452" t="s">
        <v>126</v>
      </c>
      <c r="B26" s="317" t="s">
        <v>136</v>
      </c>
      <c r="C26" s="171">
        <v>4008</v>
      </c>
      <c r="D26" s="332"/>
      <c r="E26" s="311">
        <v>50.25</v>
      </c>
      <c r="F26" s="122">
        <f>E26/12*Summary!$G$31</f>
        <v>37.6875</v>
      </c>
      <c r="G26" s="319">
        <v>0</v>
      </c>
      <c r="H26" s="124">
        <f t="shared" ref="H26:H27" si="5">F26-G26</f>
        <v>37.6875</v>
      </c>
      <c r="J26" s="371" t="s">
        <v>125</v>
      </c>
      <c r="K26" s="98"/>
      <c r="L26" s="343">
        <v>4516</v>
      </c>
      <c r="M26" s="372"/>
      <c r="N26" s="139">
        <v>400</v>
      </c>
      <c r="O26" s="122">
        <f>N26/12*Summary!$G$31</f>
        <v>300</v>
      </c>
      <c r="P26" s="123">
        <v>144</v>
      </c>
      <c r="Q26" s="124">
        <f t="shared" si="4"/>
        <v>156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25">
      <c r="A27" s="331" t="s">
        <v>151</v>
      </c>
      <c r="B27" s="317" t="s">
        <v>136</v>
      </c>
      <c r="C27" s="171">
        <v>4009</v>
      </c>
      <c r="D27" s="332"/>
      <c r="E27" s="311">
        <v>1560</v>
      </c>
      <c r="F27" s="122">
        <f>E27/12*Summary!$G$31</f>
        <v>1170</v>
      </c>
      <c r="G27" s="319">
        <v>0</v>
      </c>
      <c r="H27" s="124">
        <f t="shared" si="5"/>
        <v>1170</v>
      </c>
      <c r="J27" s="110"/>
      <c r="K27" s="6"/>
      <c r="L27" s="103"/>
      <c r="M27" s="6"/>
      <c r="N27" s="6"/>
      <c r="O27" s="6"/>
      <c r="P27" s="6"/>
      <c r="Q27" s="15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thickBot="1" x14ac:dyDescent="0.35">
      <c r="A28" s="329"/>
      <c r="B28" s="317"/>
      <c r="C28" s="171"/>
      <c r="D28" s="330"/>
      <c r="E28" s="311"/>
      <c r="F28" s="311"/>
      <c r="G28" s="311"/>
      <c r="H28" s="312"/>
      <c r="J28" s="365" t="s">
        <v>112</v>
      </c>
      <c r="K28" s="359"/>
      <c r="L28" s="361"/>
      <c r="M28" s="361"/>
      <c r="N28" s="92">
        <f>SUM(N20:N27)</f>
        <v>8550</v>
      </c>
      <c r="O28" s="39">
        <f>SUM(O20:O27)</f>
        <v>6412.5</v>
      </c>
      <c r="P28" s="39">
        <f>SUM(P20:P26)</f>
        <v>5911.8799999999992</v>
      </c>
      <c r="Q28" s="366">
        <f>SUM(Q20:Q26)</f>
        <v>500.61999999999989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thickBot="1" x14ac:dyDescent="0.3">
      <c r="A29" s="323" t="s">
        <v>110</v>
      </c>
      <c r="B29" s="354"/>
      <c r="C29" s="355"/>
      <c r="D29" s="355"/>
      <c r="E29" s="85">
        <f>SUM(E19:E28)</f>
        <v>27162.25</v>
      </c>
      <c r="F29" s="57">
        <f>SUM(F19:F27)</f>
        <v>20371.6875</v>
      </c>
      <c r="G29" s="57">
        <f>SUM(G19:G27)</f>
        <v>15093.56</v>
      </c>
      <c r="H29" s="324">
        <f>SUM(H19:H27)</f>
        <v>5278.1275000000005</v>
      </c>
      <c r="J29" s="110"/>
      <c r="K29" s="6"/>
      <c r="L29" s="103"/>
      <c r="M29" s="6"/>
      <c r="N29" s="6"/>
      <c r="O29" s="6"/>
      <c r="P29" s="6"/>
      <c r="Q29" s="15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3">
      <c r="A30" s="325"/>
      <c r="B30" s="317"/>
      <c r="C30" s="171"/>
      <c r="D30" s="58"/>
      <c r="E30" s="311"/>
      <c r="F30" s="55"/>
      <c r="G30" s="55"/>
      <c r="H30" s="322"/>
      <c r="J30" s="333" t="s">
        <v>64</v>
      </c>
      <c r="K30" s="98"/>
      <c r="L30" s="343"/>
      <c r="M30" s="131"/>
      <c r="N30" s="139"/>
      <c r="O30" s="41"/>
      <c r="P30" s="41"/>
      <c r="Q30" s="14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3">
      <c r="A31" s="326" t="s">
        <v>53</v>
      </c>
      <c r="B31" s="317"/>
      <c r="C31" s="171"/>
      <c r="D31" s="119"/>
      <c r="E31" s="311"/>
      <c r="F31" s="55"/>
      <c r="G31" s="55"/>
      <c r="H31" s="322"/>
      <c r="J31" s="327" t="s">
        <v>26</v>
      </c>
      <c r="K31" s="98"/>
      <c r="L31" s="343">
        <v>4540</v>
      </c>
      <c r="M31" s="328"/>
      <c r="N31" s="139">
        <v>22000</v>
      </c>
      <c r="O31" s="122">
        <f>N31/12*Summary!$G$31</f>
        <v>16500</v>
      </c>
      <c r="P31" s="123">
        <v>10616.69</v>
      </c>
      <c r="Q31" s="124">
        <f t="shared" ref="Q31:Q33" si="6">O31-P31</f>
        <v>5883.3099999999995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3">
      <c r="A32" s="327" t="s">
        <v>52</v>
      </c>
      <c r="B32" s="317" t="s">
        <v>136</v>
      </c>
      <c r="C32" s="171">
        <v>4020</v>
      </c>
      <c r="D32" s="51"/>
      <c r="E32" s="311">
        <v>1300</v>
      </c>
      <c r="F32" s="122">
        <f>E32/12*Summary!$G$31</f>
        <v>975</v>
      </c>
      <c r="G32" s="319">
        <v>687.38</v>
      </c>
      <c r="H32" s="124">
        <f t="shared" ref="H32:H35" si="7">F32-G32</f>
        <v>287.62</v>
      </c>
      <c r="J32" s="370" t="s">
        <v>6</v>
      </c>
      <c r="K32" s="98"/>
      <c r="L32" s="343">
        <v>4541</v>
      </c>
      <c r="M32" s="41"/>
      <c r="N32" s="139">
        <v>10800</v>
      </c>
      <c r="O32" s="122">
        <f>N32/12*Summary!$G$31</f>
        <v>8100</v>
      </c>
      <c r="P32" s="123">
        <v>6682.63</v>
      </c>
      <c r="Q32" s="124">
        <f t="shared" si="6"/>
        <v>1417.37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3">
      <c r="A33" s="327" t="s">
        <v>65</v>
      </c>
      <c r="B33" s="317" t="s">
        <v>136</v>
      </c>
      <c r="C33" s="171">
        <v>4021</v>
      </c>
      <c r="D33" s="51"/>
      <c r="E33" s="311">
        <v>1500</v>
      </c>
      <c r="F33" s="122">
        <f>E33/12*Summary!$G$31</f>
        <v>1125</v>
      </c>
      <c r="G33" s="319">
        <v>1099.82</v>
      </c>
      <c r="H33" s="124">
        <f t="shared" si="7"/>
        <v>25.180000000000064</v>
      </c>
      <c r="J33" s="334" t="s">
        <v>92</v>
      </c>
      <c r="K33" s="98"/>
      <c r="L33" s="343">
        <v>4542</v>
      </c>
      <c r="M33" s="141"/>
      <c r="N33" s="139">
        <v>2000</v>
      </c>
      <c r="O33" s="122">
        <f>N33/12*Summary!$G$31</f>
        <v>1500</v>
      </c>
      <c r="P33" s="123">
        <v>1639.76</v>
      </c>
      <c r="Q33" s="124">
        <f t="shared" si="6"/>
        <v>-139.76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.6" x14ac:dyDescent="0.3">
      <c r="A34" s="327" t="s">
        <v>32</v>
      </c>
      <c r="B34" s="317" t="s">
        <v>136</v>
      </c>
      <c r="C34" s="171">
        <v>4022</v>
      </c>
      <c r="D34" s="51"/>
      <c r="E34" s="311">
        <v>1000</v>
      </c>
      <c r="F34" s="122">
        <f>E34/12*Summary!$G$31</f>
        <v>750</v>
      </c>
      <c r="G34" s="319">
        <v>897.1</v>
      </c>
      <c r="H34" s="124">
        <f t="shared" si="7"/>
        <v>-147.10000000000002</v>
      </c>
      <c r="J34" s="334"/>
      <c r="K34" s="98"/>
      <c r="L34" s="343"/>
      <c r="M34" s="141"/>
      <c r="N34" s="139"/>
      <c r="O34" s="358"/>
      <c r="P34" s="358"/>
      <c r="Q34" s="12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thickBot="1" x14ac:dyDescent="0.35">
      <c r="A35" s="353" t="s">
        <v>149</v>
      </c>
      <c r="B35" s="349" t="s">
        <v>136</v>
      </c>
      <c r="C35" s="350">
        <v>4023</v>
      </c>
      <c r="D35" s="351"/>
      <c r="E35" s="311">
        <v>0</v>
      </c>
      <c r="F35" s="352">
        <v>0</v>
      </c>
      <c r="G35" s="319">
        <v>679.81</v>
      </c>
      <c r="H35" s="124">
        <f t="shared" si="7"/>
        <v>-679.81</v>
      </c>
      <c r="J35" s="365" t="s">
        <v>113</v>
      </c>
      <c r="K35" s="359"/>
      <c r="L35" s="361"/>
      <c r="M35" s="361"/>
      <c r="N35" s="92">
        <f t="shared" ref="N35:Q35" si="8">SUM(N30:N34)</f>
        <v>34800</v>
      </c>
      <c r="O35" s="39">
        <f t="shared" si="8"/>
        <v>26100</v>
      </c>
      <c r="P35" s="39">
        <f t="shared" si="8"/>
        <v>18939.079999999998</v>
      </c>
      <c r="Q35" s="366">
        <f t="shared" si="8"/>
        <v>7160.9199999999992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thickBot="1" x14ac:dyDescent="0.3">
      <c r="A36" s="323" t="s">
        <v>108</v>
      </c>
      <c r="B36" s="354"/>
      <c r="C36" s="355"/>
      <c r="D36" s="355"/>
      <c r="E36" s="85">
        <f>SUM(E31:E35)</f>
        <v>3800</v>
      </c>
      <c r="F36" s="57">
        <f>SUM(F31:F35)</f>
        <v>2850</v>
      </c>
      <c r="G36" s="57">
        <f>SUM(G31:G35)</f>
        <v>3364.1099999999997</v>
      </c>
      <c r="H36" s="324">
        <f>SUM(H31:H35)</f>
        <v>-514.1099999999999</v>
      </c>
      <c r="J36" s="110"/>
      <c r="K36" s="6"/>
      <c r="L36" s="103"/>
      <c r="M36" s="6"/>
      <c r="N36" s="6"/>
      <c r="O36" s="6"/>
      <c r="P36" s="6"/>
      <c r="Q36" s="150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3">
      <c r="A37" s="325"/>
      <c r="B37" s="317"/>
      <c r="C37" s="171"/>
      <c r="D37" s="58"/>
      <c r="E37" s="311"/>
      <c r="F37" s="55"/>
      <c r="G37" s="55"/>
      <c r="H37" s="322"/>
      <c r="J37" s="333" t="s">
        <v>4</v>
      </c>
      <c r="K37" s="98"/>
      <c r="L37" s="343"/>
      <c r="M37" s="130"/>
      <c r="N37" s="139"/>
      <c r="O37" s="41"/>
      <c r="P37" s="41"/>
      <c r="Q37" s="14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3">
      <c r="A38" s="333" t="s">
        <v>29</v>
      </c>
      <c r="B38" s="6"/>
      <c r="C38" s="95"/>
      <c r="D38" s="130"/>
      <c r="E38" s="311"/>
      <c r="F38" s="55"/>
      <c r="G38" s="55"/>
      <c r="H38" s="322"/>
      <c r="J38" s="339" t="s">
        <v>35</v>
      </c>
      <c r="K38" s="98"/>
      <c r="L38" s="343">
        <v>4530</v>
      </c>
      <c r="M38" s="131"/>
      <c r="N38" s="139">
        <v>1200</v>
      </c>
      <c r="O38" s="122">
        <f>N38/12*Summary!$G$31</f>
        <v>900</v>
      </c>
      <c r="P38" s="123">
        <v>988</v>
      </c>
      <c r="Q38" s="124">
        <f t="shared" ref="Q38:Q43" si="9">O38-P38</f>
        <v>-88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3">
      <c r="A39" s="327" t="s">
        <v>281</v>
      </c>
      <c r="B39" s="317" t="s">
        <v>136</v>
      </c>
      <c r="C39" s="171">
        <v>4030</v>
      </c>
      <c r="D39" s="51"/>
      <c r="E39" s="311">
        <v>2500</v>
      </c>
      <c r="F39" s="122">
        <f>E39/12*Summary!$G$31</f>
        <v>1875</v>
      </c>
      <c r="G39" s="319">
        <v>62.31</v>
      </c>
      <c r="H39" s="124">
        <f t="shared" ref="H39:H40" si="10">F39-G39</f>
        <v>1812.69</v>
      </c>
      <c r="J39" s="370" t="s">
        <v>93</v>
      </c>
      <c r="K39" s="98" t="s">
        <v>136</v>
      </c>
      <c r="L39" s="343">
        <v>4531</v>
      </c>
      <c r="M39" s="41"/>
      <c r="N39" s="121">
        <v>150</v>
      </c>
      <c r="O39" s="122">
        <f>N39/12*Summary!$G$31</f>
        <v>112.5</v>
      </c>
      <c r="P39" s="123">
        <v>0</v>
      </c>
      <c r="Q39" s="124">
        <f t="shared" si="9"/>
        <v>112.5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3">
      <c r="A40" s="327" t="s">
        <v>55</v>
      </c>
      <c r="B40" s="317"/>
      <c r="C40" s="171">
        <v>4031</v>
      </c>
      <c r="D40" s="51"/>
      <c r="E40" s="311">
        <v>250</v>
      </c>
      <c r="F40" s="122">
        <f>E40/12*Summary!$G$31</f>
        <v>187.5</v>
      </c>
      <c r="G40" s="319">
        <v>190.44</v>
      </c>
      <c r="H40" s="124">
        <f t="shared" si="10"/>
        <v>-2.9399999999999977</v>
      </c>
      <c r="J40" s="334" t="s">
        <v>38</v>
      </c>
      <c r="K40" s="98"/>
      <c r="L40" s="343">
        <v>4532</v>
      </c>
      <c r="M40" s="141"/>
      <c r="N40" s="139">
        <v>323</v>
      </c>
      <c r="O40" s="122">
        <f>N40/12*Summary!$G$31</f>
        <v>242.25</v>
      </c>
      <c r="P40" s="123">
        <v>321.95</v>
      </c>
      <c r="Q40" s="124">
        <f t="shared" si="9"/>
        <v>-79.699999999999989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.75" customHeight="1" x14ac:dyDescent="0.3">
      <c r="A41" s="334"/>
      <c r="B41" s="317"/>
      <c r="C41" s="171"/>
      <c r="D41" s="244"/>
      <c r="E41" s="356"/>
      <c r="F41" s="246"/>
      <c r="G41" s="132"/>
      <c r="H41" s="335"/>
      <c r="J41" s="334" t="s">
        <v>94</v>
      </c>
      <c r="K41" s="98"/>
      <c r="L41" s="343">
        <v>4533</v>
      </c>
      <c r="M41" s="141"/>
      <c r="N41" s="139">
        <v>355</v>
      </c>
      <c r="O41" s="122">
        <f>N41/12*Summary!$G$31</f>
        <v>266.25</v>
      </c>
      <c r="P41" s="123">
        <v>183.96</v>
      </c>
      <c r="Q41" s="124">
        <f t="shared" si="9"/>
        <v>82.289999999999992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.75" customHeight="1" thickBot="1" x14ac:dyDescent="0.35">
      <c r="A42" s="323" t="s">
        <v>109</v>
      </c>
      <c r="B42" s="354"/>
      <c r="C42" s="355"/>
      <c r="D42" s="355"/>
      <c r="E42" s="85">
        <f>SUM(E38:E40)</f>
        <v>2750</v>
      </c>
      <c r="F42" s="57">
        <f>SUM(F38:F40)</f>
        <v>2062.5</v>
      </c>
      <c r="G42" s="57">
        <f>SUM(G38:G40)</f>
        <v>252.75</v>
      </c>
      <c r="H42" s="324">
        <f>SUM(H38:H40)</f>
        <v>1809.75</v>
      </c>
      <c r="J42" s="334" t="s">
        <v>83</v>
      </c>
      <c r="K42" s="98"/>
      <c r="L42" s="343" t="s">
        <v>136</v>
      </c>
      <c r="M42" s="141"/>
      <c r="N42" s="139">
        <v>0</v>
      </c>
      <c r="O42" s="122">
        <f>N42/12*Summary!$G$31</f>
        <v>0</v>
      </c>
      <c r="P42" s="123">
        <v>0</v>
      </c>
      <c r="Q42" s="124">
        <f t="shared" si="9"/>
        <v>0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.75" customHeight="1" x14ac:dyDescent="0.3">
      <c r="A43" s="334"/>
      <c r="B43" s="98"/>
      <c r="C43" s="346"/>
      <c r="D43" s="244"/>
      <c r="E43" s="356"/>
      <c r="F43" s="246"/>
      <c r="G43" s="357"/>
      <c r="H43" s="124"/>
      <c r="J43" s="334" t="s">
        <v>84</v>
      </c>
      <c r="K43" s="98"/>
      <c r="L43" s="343">
        <v>4554</v>
      </c>
      <c r="M43" s="141"/>
      <c r="N43" s="139">
        <v>200</v>
      </c>
      <c r="O43" s="122">
        <f>N43/12*Summary!$G$31</f>
        <v>150</v>
      </c>
      <c r="P43" s="123">
        <v>26.91</v>
      </c>
      <c r="Q43" s="124">
        <f t="shared" si="9"/>
        <v>123.09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.75" customHeight="1" x14ac:dyDescent="0.3">
      <c r="A44" s="313" t="s">
        <v>20</v>
      </c>
      <c r="B44" s="317"/>
      <c r="C44" s="171"/>
      <c r="D44" s="314"/>
      <c r="E44" s="311"/>
      <c r="F44" s="55"/>
      <c r="G44" s="55"/>
      <c r="H44" s="322"/>
      <c r="J44" s="334" t="s">
        <v>95</v>
      </c>
      <c r="K44" s="98"/>
      <c r="L44" s="343">
        <v>0</v>
      </c>
      <c r="M44" s="373"/>
      <c r="N44" s="139">
        <v>0</v>
      </c>
      <c r="O44" s="122">
        <f>N44/12*Summary!$G$31</f>
        <v>0</v>
      </c>
      <c r="P44" s="123">
        <v>0</v>
      </c>
      <c r="Q44" s="124">
        <f>O44-P44</f>
        <v>0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.75" customHeight="1" x14ac:dyDescent="0.3">
      <c r="A45" s="316" t="s">
        <v>21</v>
      </c>
      <c r="B45" s="317"/>
      <c r="C45" s="171">
        <v>4270</v>
      </c>
      <c r="D45" s="318"/>
      <c r="E45" s="311">
        <v>700</v>
      </c>
      <c r="F45" s="122">
        <f>E45/12*Summary!$G$31</f>
        <v>525</v>
      </c>
      <c r="G45" s="319">
        <v>954.81</v>
      </c>
      <c r="H45" s="124">
        <f t="shared" ref="H45" si="11">F45-G45</f>
        <v>-429.80999999999995</v>
      </c>
      <c r="I45" s="11"/>
      <c r="J45" s="334"/>
      <c r="K45" s="98"/>
      <c r="L45" s="343"/>
      <c r="M45" s="141"/>
      <c r="N45" s="139"/>
      <c r="O45" s="358"/>
      <c r="P45" s="122"/>
      <c r="Q45" s="12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.75" customHeight="1" thickBot="1" x14ac:dyDescent="0.35">
      <c r="A46" s="316" t="s">
        <v>22</v>
      </c>
      <c r="B46" s="317"/>
      <c r="C46" s="171">
        <v>4272</v>
      </c>
      <c r="D46" s="318"/>
      <c r="E46" s="311">
        <v>600</v>
      </c>
      <c r="F46" s="122">
        <f>E46/12*Summary!$G$31</f>
        <v>450</v>
      </c>
      <c r="G46" s="319">
        <v>703.93</v>
      </c>
      <c r="H46" s="124">
        <f t="shared" ref="H46:H51" si="12">F46-G46</f>
        <v>-253.92999999999995</v>
      </c>
      <c r="J46" s="365" t="s">
        <v>114</v>
      </c>
      <c r="K46" s="359"/>
      <c r="L46" s="361"/>
      <c r="M46" s="44"/>
      <c r="N46" s="92">
        <f>SUM(N37:N45)</f>
        <v>2228</v>
      </c>
      <c r="O46" s="39">
        <f>SUM(O37:O45)</f>
        <v>1671</v>
      </c>
      <c r="P46" s="39">
        <f>SUM(P37:P45)</f>
        <v>1520.8200000000002</v>
      </c>
      <c r="Q46" s="366">
        <f>SUM(Q37:Q45)</f>
        <v>150.18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11" customFormat="1" ht="15.75" customHeight="1" x14ac:dyDescent="0.3">
      <c r="A47" s="316" t="s">
        <v>23</v>
      </c>
      <c r="B47" s="317"/>
      <c r="C47" s="171">
        <v>4273</v>
      </c>
      <c r="D47" s="318"/>
      <c r="E47" s="311">
        <v>50</v>
      </c>
      <c r="F47" s="122">
        <f>E47/12*Summary!$G$31</f>
        <v>37.5</v>
      </c>
      <c r="G47" s="319">
        <v>24.3</v>
      </c>
      <c r="H47" s="124">
        <f t="shared" si="12"/>
        <v>13.2</v>
      </c>
      <c r="J47" s="137"/>
      <c r="K47" s="98"/>
      <c r="L47" s="98"/>
      <c r="M47" s="98"/>
      <c r="N47" s="98"/>
      <c r="O47" s="98"/>
      <c r="P47" s="98"/>
      <c r="Q47" s="228"/>
      <c r="R47" s="60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.75" customHeight="1" x14ac:dyDescent="0.3">
      <c r="A48" s="336" t="s">
        <v>60</v>
      </c>
      <c r="B48" s="317"/>
      <c r="C48" s="171">
        <v>4274</v>
      </c>
      <c r="D48" s="337"/>
      <c r="E48" s="311">
        <v>250</v>
      </c>
      <c r="F48" s="122">
        <f>E48/12*Summary!$G$31</f>
        <v>187.5</v>
      </c>
      <c r="G48" s="319">
        <v>442.85</v>
      </c>
      <c r="H48" s="124">
        <f t="shared" si="12"/>
        <v>-255.35000000000002</v>
      </c>
      <c r="J48" s="333" t="s">
        <v>18</v>
      </c>
      <c r="K48" s="98"/>
      <c r="L48" s="343"/>
      <c r="M48" s="130"/>
      <c r="N48" s="139"/>
      <c r="O48" s="41"/>
      <c r="P48" s="41"/>
      <c r="Q48" s="14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3">
      <c r="A49" s="336" t="s">
        <v>88</v>
      </c>
      <c r="B49" s="317"/>
      <c r="C49" s="171">
        <v>4275</v>
      </c>
      <c r="D49" s="337"/>
      <c r="E49" s="311">
        <v>150</v>
      </c>
      <c r="F49" s="122">
        <f>E49/12*Summary!$G$31</f>
        <v>112.5</v>
      </c>
      <c r="G49" s="319">
        <v>20.92</v>
      </c>
      <c r="H49" s="124">
        <f t="shared" si="12"/>
        <v>91.58</v>
      </c>
      <c r="J49" s="339" t="s">
        <v>10</v>
      </c>
      <c r="K49" s="98"/>
      <c r="L49" s="343">
        <v>4520</v>
      </c>
      <c r="M49" s="131"/>
      <c r="N49" s="139">
        <v>500</v>
      </c>
      <c r="O49" s="122">
        <f>N49/12*Summary!$G$31</f>
        <v>375</v>
      </c>
      <c r="P49" s="123">
        <v>386.48</v>
      </c>
      <c r="Q49" s="124">
        <f t="shared" ref="Q49:Q54" si="13">O49-P49</f>
        <v>-11.480000000000018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3">
      <c r="A50" s="336" t="s">
        <v>127</v>
      </c>
      <c r="B50" s="317"/>
      <c r="C50" s="171">
        <v>4277</v>
      </c>
      <c r="D50" s="337"/>
      <c r="E50" s="311">
        <v>750</v>
      </c>
      <c r="F50" s="122">
        <f>E50/12*Summary!$G$31</f>
        <v>562.5</v>
      </c>
      <c r="G50" s="319">
        <v>412.17</v>
      </c>
      <c r="H50" s="124">
        <f t="shared" si="12"/>
        <v>150.32999999999998</v>
      </c>
      <c r="J50" s="370" t="s">
        <v>62</v>
      </c>
      <c r="K50" s="98"/>
      <c r="L50" s="343">
        <v>4521</v>
      </c>
      <c r="M50" s="41"/>
      <c r="N50" s="121">
        <v>168</v>
      </c>
      <c r="O50" s="122">
        <f>N50/12*Summary!$G$31</f>
        <v>126</v>
      </c>
      <c r="P50" s="123">
        <v>396.9</v>
      </c>
      <c r="Q50" s="124">
        <f t="shared" si="13"/>
        <v>-270.89999999999998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5.6" x14ac:dyDescent="0.3">
      <c r="A51" s="336" t="s">
        <v>87</v>
      </c>
      <c r="B51" s="317"/>
      <c r="C51" s="171">
        <v>4296</v>
      </c>
      <c r="D51" s="337"/>
      <c r="E51" s="311">
        <v>3300</v>
      </c>
      <c r="F51" s="122">
        <f>E51/12*Summary!$G$31</f>
        <v>2475</v>
      </c>
      <c r="G51" s="319">
        <v>3090.65</v>
      </c>
      <c r="H51" s="124">
        <f t="shared" si="12"/>
        <v>-615.65000000000009</v>
      </c>
      <c r="J51" s="334" t="s">
        <v>11</v>
      </c>
      <c r="K51" s="98"/>
      <c r="L51" s="343">
        <v>4522</v>
      </c>
      <c r="M51" s="141"/>
      <c r="N51" s="121">
        <v>138</v>
      </c>
      <c r="O51" s="122">
        <f>N51/12*Summary!$G$31</f>
        <v>103.5</v>
      </c>
      <c r="P51" s="123">
        <v>475.89</v>
      </c>
      <c r="Q51" s="335">
        <f t="shared" si="13"/>
        <v>-372.39</v>
      </c>
      <c r="R51" s="1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5.6" x14ac:dyDescent="0.3">
      <c r="A52" s="110"/>
      <c r="B52" s="6"/>
      <c r="C52" s="95"/>
      <c r="D52" s="6"/>
      <c r="E52" s="311"/>
      <c r="F52" s="311"/>
      <c r="G52" s="311"/>
      <c r="H52" s="312"/>
      <c r="J52" s="334" t="s">
        <v>298</v>
      </c>
      <c r="K52" s="98"/>
      <c r="L52" s="343">
        <v>4523</v>
      </c>
      <c r="M52" s="141"/>
      <c r="N52" s="121">
        <v>50</v>
      </c>
      <c r="O52" s="122">
        <f>N52/12*Summary!$G$31</f>
        <v>37.5</v>
      </c>
      <c r="P52" s="123">
        <v>503.358</v>
      </c>
      <c r="Q52" s="335">
        <f t="shared" si="13"/>
        <v>-465.858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6.2" thickBot="1" x14ac:dyDescent="0.35">
      <c r="A53" s="323" t="s">
        <v>106</v>
      </c>
      <c r="B53" s="355"/>
      <c r="C53" s="355"/>
      <c r="D53" s="355"/>
      <c r="E53" s="85">
        <f>SUM(E45:E52)</f>
        <v>5800</v>
      </c>
      <c r="F53" s="57">
        <f>SUM(F45:F52)</f>
        <v>4350</v>
      </c>
      <c r="G53" s="57">
        <f>SUM(G45:G52)</f>
        <v>5649.63</v>
      </c>
      <c r="H53" s="324">
        <f>SUM(H45:H52)</f>
        <v>-1299.6299999999999</v>
      </c>
      <c r="J53" s="334" t="s">
        <v>96</v>
      </c>
      <c r="K53" s="98"/>
      <c r="L53" s="343">
        <v>4524</v>
      </c>
      <c r="M53" s="141"/>
      <c r="N53" s="121">
        <v>50</v>
      </c>
      <c r="O53" s="122">
        <f>N53/12*Summary!$G$31</f>
        <v>37.5</v>
      </c>
      <c r="P53" s="123">
        <v>336.37</v>
      </c>
      <c r="Q53" s="335">
        <f t="shared" si="13"/>
        <v>-298.87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3">
      <c r="A54" s="110"/>
      <c r="B54" s="6"/>
      <c r="C54" s="95"/>
      <c r="D54" s="6"/>
      <c r="E54" s="311"/>
      <c r="F54" s="311"/>
      <c r="G54" s="311"/>
      <c r="H54" s="312"/>
      <c r="J54" s="334" t="s">
        <v>150</v>
      </c>
      <c r="K54" s="98"/>
      <c r="L54" s="343">
        <v>4525</v>
      </c>
      <c r="M54" s="141"/>
      <c r="N54" s="139">
        <v>150</v>
      </c>
      <c r="O54" s="122">
        <f>N54/12*Summary!$G$31</f>
        <v>112.5</v>
      </c>
      <c r="P54" s="123">
        <v>72.61</v>
      </c>
      <c r="Q54" s="124">
        <f t="shared" si="13"/>
        <v>39.89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3">
      <c r="A55" s="313" t="s">
        <v>66</v>
      </c>
      <c r="B55" s="317"/>
      <c r="C55" s="171"/>
      <c r="D55" s="314"/>
      <c r="E55" s="311"/>
      <c r="F55" s="55"/>
      <c r="G55" s="55"/>
      <c r="H55" s="322"/>
      <c r="J55" s="374" t="s">
        <v>30</v>
      </c>
      <c r="K55" s="98"/>
      <c r="L55" s="343">
        <v>4527</v>
      </c>
      <c r="M55" s="375"/>
      <c r="N55" s="139">
        <v>1500</v>
      </c>
      <c r="O55" s="122">
        <f>N55/12*Summary!$G$31</f>
        <v>1125</v>
      </c>
      <c r="P55" s="123">
        <v>66.239999999999995</v>
      </c>
      <c r="Q55" s="124">
        <f>O55-P55</f>
        <v>1058.76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3">
      <c r="A56" s="316" t="s">
        <v>67</v>
      </c>
      <c r="B56" s="317"/>
      <c r="C56" s="171">
        <v>4290</v>
      </c>
      <c r="D56" s="318"/>
      <c r="E56" s="311">
        <v>2100</v>
      </c>
      <c r="F56" s="122">
        <f>E56/12*Summary!$G$31</f>
        <v>1575</v>
      </c>
      <c r="G56" s="319">
        <v>0</v>
      </c>
      <c r="H56" s="124">
        <f t="shared" ref="H56:H58" si="14">F56-G56</f>
        <v>1575</v>
      </c>
      <c r="J56" s="374" t="s">
        <v>284</v>
      </c>
      <c r="K56" s="98"/>
      <c r="L56" s="343">
        <v>4528</v>
      </c>
      <c r="M56" s="375"/>
      <c r="N56" s="139">
        <v>550</v>
      </c>
      <c r="O56" s="122">
        <f>N56/12*Summary!$G$31</f>
        <v>412.5</v>
      </c>
      <c r="P56" s="123">
        <v>0</v>
      </c>
      <c r="Q56" s="124">
        <f>O56-P56</f>
        <v>412.5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3">
      <c r="A57" s="316" t="s">
        <v>89</v>
      </c>
      <c r="B57" s="317"/>
      <c r="C57" s="171">
        <v>4291</v>
      </c>
      <c r="D57" s="318"/>
      <c r="E57" s="311">
        <v>500</v>
      </c>
      <c r="F57" s="122">
        <f>E57/12*Summary!$G$31</f>
        <v>375</v>
      </c>
      <c r="G57" s="319">
        <v>1455.5</v>
      </c>
      <c r="H57" s="124">
        <f t="shared" si="14"/>
        <v>-1080.5</v>
      </c>
      <c r="J57" s="374" t="s">
        <v>283</v>
      </c>
      <c r="K57" s="98"/>
      <c r="L57" s="343">
        <v>4529</v>
      </c>
      <c r="M57" s="375"/>
      <c r="N57" s="139">
        <v>2000</v>
      </c>
      <c r="O57" s="122">
        <f>N57/12*Summary!$G$31</f>
        <v>1500</v>
      </c>
      <c r="P57" s="123">
        <v>222.07</v>
      </c>
      <c r="Q57" s="124">
        <f>O57-P57</f>
        <v>1277.93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.6" x14ac:dyDescent="0.3">
      <c r="A58" s="316" t="s">
        <v>68</v>
      </c>
      <c r="B58" s="317"/>
      <c r="C58" s="171">
        <v>4292</v>
      </c>
      <c r="D58" s="318"/>
      <c r="E58" s="311">
        <v>1500</v>
      </c>
      <c r="F58" s="122">
        <f>E58/12*Summary!$G$31</f>
        <v>1125</v>
      </c>
      <c r="G58" s="319">
        <v>2048</v>
      </c>
      <c r="H58" s="124">
        <f t="shared" si="14"/>
        <v>-923</v>
      </c>
      <c r="J58" s="374"/>
      <c r="K58" s="98"/>
      <c r="L58" s="343"/>
      <c r="M58" s="375"/>
      <c r="N58" s="139"/>
      <c r="O58" s="358"/>
      <c r="P58" s="122"/>
      <c r="Q58" s="12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5" thickBot="1" x14ac:dyDescent="0.35">
      <c r="A59" s="336" t="s">
        <v>14</v>
      </c>
      <c r="B59" s="317"/>
      <c r="C59" s="171">
        <v>4294</v>
      </c>
      <c r="D59" s="337"/>
      <c r="E59" s="311">
        <v>150</v>
      </c>
      <c r="F59" s="122">
        <f>E59/12*Summary!$G$31</f>
        <v>112.5</v>
      </c>
      <c r="G59" s="319">
        <v>129.03</v>
      </c>
      <c r="H59" s="124">
        <f>F59-G59</f>
        <v>-16.53</v>
      </c>
      <c r="J59" s="365" t="s">
        <v>103</v>
      </c>
      <c r="K59" s="359"/>
      <c r="L59" s="361"/>
      <c r="M59" s="44"/>
      <c r="N59" s="92">
        <f>SUM(N48:N58)</f>
        <v>5106</v>
      </c>
      <c r="O59" s="39">
        <f>SUM(O48:O58)</f>
        <v>3829.5</v>
      </c>
      <c r="P59" s="39">
        <f>SUM(P48:P58)</f>
        <v>2459.9180000000001</v>
      </c>
      <c r="Q59" s="366">
        <f>SUM(Q48:Q58)</f>
        <v>1369.5820000000001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4.4" customHeight="1" x14ac:dyDescent="0.25">
      <c r="A60" s="316" t="s">
        <v>79</v>
      </c>
      <c r="B60" s="317"/>
      <c r="C60" s="171">
        <v>4297</v>
      </c>
      <c r="D60" s="318"/>
      <c r="E60" s="311">
        <v>405</v>
      </c>
      <c r="F60" s="122">
        <f>E60/12*Summary!$G$31</f>
        <v>303.75</v>
      </c>
      <c r="G60" s="319">
        <v>403.92</v>
      </c>
      <c r="H60" s="124">
        <f t="shared" ref="H60" si="15">F60-G60</f>
        <v>-100.17000000000002</v>
      </c>
      <c r="J60" s="110"/>
      <c r="K60" s="6"/>
      <c r="L60" s="103"/>
      <c r="M60" s="6"/>
      <c r="N60" s="6"/>
      <c r="O60" s="6"/>
      <c r="P60" s="6"/>
      <c r="Q60" s="15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5.6" customHeight="1" x14ac:dyDescent="0.3">
      <c r="A61" s="316" t="s">
        <v>85</v>
      </c>
      <c r="B61" s="317"/>
      <c r="C61" s="171">
        <v>4298</v>
      </c>
      <c r="D61" s="318"/>
      <c r="E61" s="311">
        <v>500</v>
      </c>
      <c r="F61" s="122">
        <f>E61/12*Summary!$G$31</f>
        <v>375</v>
      </c>
      <c r="G61" s="319">
        <v>145</v>
      </c>
      <c r="H61" s="124">
        <f>F61-G61</f>
        <v>230</v>
      </c>
      <c r="J61" s="333" t="s">
        <v>27</v>
      </c>
      <c r="K61" s="98"/>
      <c r="L61" s="343"/>
      <c r="M61" s="130"/>
      <c r="N61" s="139"/>
      <c r="O61" s="41"/>
      <c r="P61" s="41"/>
      <c r="Q61" s="14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3">
      <c r="A62" s="316"/>
      <c r="B62" s="317"/>
      <c r="C62" s="171"/>
      <c r="D62" s="318"/>
      <c r="E62" s="311"/>
      <c r="F62" s="55"/>
      <c r="G62" s="55"/>
      <c r="H62" s="322"/>
      <c r="J62" s="327" t="s">
        <v>73</v>
      </c>
      <c r="K62" s="98"/>
      <c r="L62" s="343">
        <v>4551</v>
      </c>
      <c r="M62" s="328"/>
      <c r="N62" s="139">
        <v>1000</v>
      </c>
      <c r="O62" s="122">
        <f>N62/12*Summary!$G$31</f>
        <v>750</v>
      </c>
      <c r="P62" s="123">
        <v>720</v>
      </c>
      <c r="Q62" s="124">
        <f t="shared" ref="Q62:Q63" si="16">O62-P62</f>
        <v>30</v>
      </c>
      <c r="U62" s="11"/>
    </row>
    <row r="63" spans="1:37" ht="15" thickBot="1" x14ac:dyDescent="0.35">
      <c r="A63" s="323" t="s">
        <v>107</v>
      </c>
      <c r="B63" s="355"/>
      <c r="C63" s="355"/>
      <c r="D63" s="355"/>
      <c r="E63" s="85">
        <f>SUM(E55:E62)</f>
        <v>5155</v>
      </c>
      <c r="F63" s="57">
        <f>SUM(F55:F62)</f>
        <v>3866.25</v>
      </c>
      <c r="G63" s="57">
        <f>SUM(G55:G62)</f>
        <v>4181.4500000000007</v>
      </c>
      <c r="H63" s="324">
        <f>SUM(H55:H62)</f>
        <v>-315.20000000000005</v>
      </c>
      <c r="J63" s="370" t="s">
        <v>74</v>
      </c>
      <c r="K63" s="98"/>
      <c r="L63" s="343">
        <v>4552</v>
      </c>
      <c r="M63" s="41"/>
      <c r="N63" s="139">
        <v>201</v>
      </c>
      <c r="O63" s="122">
        <f>N63/12*Summary!$G$31</f>
        <v>150.75</v>
      </c>
      <c r="P63" s="123">
        <v>201.05</v>
      </c>
      <c r="Q63" s="124">
        <f t="shared" si="16"/>
        <v>-50.300000000000011</v>
      </c>
      <c r="U63" s="11"/>
    </row>
    <row r="64" spans="1:37" ht="15.6" x14ac:dyDescent="0.3">
      <c r="A64" s="110"/>
      <c r="B64" s="6"/>
      <c r="C64" s="95"/>
      <c r="D64" s="6"/>
      <c r="E64" s="311"/>
      <c r="F64" s="311"/>
      <c r="G64" s="311"/>
      <c r="H64" s="312"/>
      <c r="J64" s="376"/>
      <c r="K64" s="98"/>
      <c r="L64" s="343"/>
      <c r="M64" s="146"/>
      <c r="N64" s="139"/>
      <c r="O64" s="358"/>
      <c r="P64" s="122"/>
      <c r="Q64" s="124"/>
      <c r="U64" s="11"/>
    </row>
    <row r="65" spans="1:21" ht="15" thickBot="1" x14ac:dyDescent="0.35">
      <c r="A65" s="323" t="s">
        <v>101</v>
      </c>
      <c r="B65" s="355"/>
      <c r="C65" s="355"/>
      <c r="D65" s="355"/>
      <c r="E65" s="85">
        <f>E16+E29+E36+E42+E53+E63</f>
        <v>146570.25</v>
      </c>
      <c r="F65" s="57">
        <f>F16+F29+F36+F42+F53+F63</f>
        <v>109927.6875</v>
      </c>
      <c r="G65" s="57">
        <f>G16+G29+G36+G42+G53+G63</f>
        <v>90986.89</v>
      </c>
      <c r="H65" s="324">
        <f>H16+H29+H36+H42+H53+H63</f>
        <v>18940.797499999993</v>
      </c>
      <c r="J65" s="365" t="s">
        <v>115</v>
      </c>
      <c r="K65" s="359"/>
      <c r="L65" s="361"/>
      <c r="M65" s="44"/>
      <c r="N65" s="92">
        <f t="shared" ref="N65:Q65" si="17">SUM(N61:N64)</f>
        <v>1201</v>
      </c>
      <c r="O65" s="39">
        <f t="shared" si="17"/>
        <v>900.75</v>
      </c>
      <c r="P65" s="39">
        <f t="shared" si="17"/>
        <v>921.05</v>
      </c>
      <c r="Q65" s="366">
        <f t="shared" si="17"/>
        <v>-20.300000000000011</v>
      </c>
      <c r="U65" s="11"/>
    </row>
    <row r="66" spans="1:21" x14ac:dyDescent="0.3">
      <c r="A66" s="333"/>
      <c r="B66" s="332"/>
      <c r="C66" s="344"/>
      <c r="D66" s="130"/>
      <c r="E66" s="118"/>
      <c r="F66" s="55"/>
      <c r="G66" s="55"/>
      <c r="H66" s="322"/>
      <c r="J66" s="110"/>
      <c r="K66" s="6"/>
      <c r="L66" s="103"/>
      <c r="M66" s="6"/>
      <c r="N66" s="6"/>
      <c r="O66" s="6"/>
      <c r="P66" s="6"/>
      <c r="Q66" s="150"/>
      <c r="U66" s="11"/>
    </row>
    <row r="67" spans="1:21" ht="15" thickBot="1" x14ac:dyDescent="0.35">
      <c r="A67" s="339" t="s">
        <v>77</v>
      </c>
      <c r="B67" s="338"/>
      <c r="C67" s="344"/>
      <c r="D67" s="131"/>
      <c r="E67" s="311">
        <v>18000</v>
      </c>
      <c r="F67" s="122">
        <f>E67/12*Summary!$G$31</f>
        <v>13500</v>
      </c>
      <c r="G67" s="246">
        <f>F67</f>
        <v>13500</v>
      </c>
      <c r="H67" s="124">
        <f>F67-G67</f>
        <v>0</v>
      </c>
      <c r="J67" s="365" t="s">
        <v>101</v>
      </c>
      <c r="K67" s="359"/>
      <c r="L67" s="361"/>
      <c r="M67" s="44"/>
      <c r="N67" s="50">
        <f>N17+N28+N35+N46+N59+N65</f>
        <v>55347</v>
      </c>
      <c r="O67" s="99">
        <f>O17+O28+O35+O46+O59+O65</f>
        <v>41510.25</v>
      </c>
      <c r="P67" s="99">
        <f>P17+P28+P35+P46+P59+P65</f>
        <v>31091.287999999997</v>
      </c>
      <c r="Q67" s="377">
        <f>Q17+Q28+Q35+Q46+Q59+Q65</f>
        <v>10418.962000000001</v>
      </c>
      <c r="U67" s="11"/>
    </row>
    <row r="68" spans="1:21" x14ac:dyDescent="0.3">
      <c r="A68" s="339"/>
      <c r="B68" s="131"/>
      <c r="C68" s="347"/>
      <c r="D68" s="131"/>
      <c r="E68" s="126"/>
      <c r="F68" s="55"/>
      <c r="G68" s="55"/>
      <c r="H68" s="322"/>
      <c r="J68" s="339"/>
      <c r="K68" s="98"/>
      <c r="L68" s="343"/>
      <c r="M68" s="131"/>
      <c r="N68" s="139"/>
      <c r="O68" s="41"/>
      <c r="P68" s="41"/>
      <c r="Q68" s="143"/>
      <c r="U68" s="11"/>
    </row>
    <row r="69" spans="1:21" ht="15" thickBot="1" x14ac:dyDescent="0.35">
      <c r="A69" s="323" t="s">
        <v>0</v>
      </c>
      <c r="B69" s="355"/>
      <c r="C69" s="355"/>
      <c r="D69" s="355"/>
      <c r="E69" s="86">
        <f>SUM(E65:E68)</f>
        <v>164570.25</v>
      </c>
      <c r="F69" s="33">
        <f t="shared" ref="F69:H69" si="18">SUM(F65:F68)</f>
        <v>123427.6875</v>
      </c>
      <c r="G69" s="33">
        <f t="shared" si="18"/>
        <v>104486.89</v>
      </c>
      <c r="H69" s="127">
        <f t="shared" si="18"/>
        <v>18940.797499999993</v>
      </c>
      <c r="J69" s="378" t="s">
        <v>77</v>
      </c>
      <c r="K69" s="98"/>
      <c r="L69" s="343"/>
      <c r="M69" s="46"/>
      <c r="N69" s="126">
        <v>13650</v>
      </c>
      <c r="O69" s="122">
        <f>N69/12*Summary!$G$31</f>
        <v>10237.5</v>
      </c>
      <c r="P69" s="246">
        <f>O69</f>
        <v>10237.5</v>
      </c>
      <c r="Q69" s="124">
        <f>O69-P69</f>
        <v>0</v>
      </c>
      <c r="U69" s="11"/>
    </row>
    <row r="70" spans="1:21" ht="40.200000000000003" customHeight="1" x14ac:dyDescent="0.3">
      <c r="A70"/>
      <c r="B70"/>
      <c r="C70"/>
      <c r="D70"/>
      <c r="E70"/>
      <c r="F70"/>
      <c r="G70"/>
      <c r="H70"/>
      <c r="J70" s="339"/>
      <c r="K70" s="98"/>
      <c r="L70" s="343"/>
      <c r="M70" s="131"/>
      <c r="N70" s="139"/>
      <c r="O70" s="358"/>
      <c r="P70" s="358"/>
      <c r="Q70" s="335"/>
      <c r="U70" s="11"/>
    </row>
    <row r="71" spans="1:21" ht="15.75" hidden="1" customHeight="1" x14ac:dyDescent="0.3">
      <c r="A71"/>
      <c r="B71"/>
      <c r="C71"/>
      <c r="D71"/>
      <c r="E71"/>
      <c r="F71"/>
      <c r="G71"/>
      <c r="H71"/>
      <c r="J71" s="365" t="s">
        <v>0</v>
      </c>
      <c r="K71" s="98"/>
      <c r="L71" s="343"/>
      <c r="M71" s="46"/>
      <c r="N71" s="50">
        <f t="shared" ref="N71:Q71" si="19">SUM(N67:N70)</f>
        <v>68997</v>
      </c>
      <c r="O71" s="99">
        <f t="shared" si="19"/>
        <v>51747.75</v>
      </c>
      <c r="P71" s="99">
        <f t="shared" si="19"/>
        <v>41328.788</v>
      </c>
      <c r="Q71" s="377">
        <f t="shared" si="19"/>
        <v>10418.962000000001</v>
      </c>
      <c r="U71" s="11"/>
    </row>
    <row r="72" spans="1:21" ht="15.75" customHeight="1" thickBot="1" x14ac:dyDescent="0.3">
      <c r="A72"/>
      <c r="B72"/>
      <c r="C72"/>
      <c r="D72"/>
      <c r="E72"/>
      <c r="F72"/>
      <c r="G72"/>
      <c r="H72"/>
      <c r="J72" s="323" t="s">
        <v>0</v>
      </c>
      <c r="K72" s="355"/>
      <c r="L72" s="355"/>
      <c r="M72" s="355"/>
      <c r="N72" s="86">
        <f>SUM(N67:N69)</f>
        <v>68997</v>
      </c>
      <c r="O72" s="434">
        <f>SUM(O67:O69)</f>
        <v>51747.75</v>
      </c>
      <c r="P72" s="33">
        <f>SUM(P67:P69)</f>
        <v>41328.788</v>
      </c>
      <c r="Q72" s="33">
        <f>SUM(Q67:Q69)</f>
        <v>10418.962000000001</v>
      </c>
    </row>
    <row r="73" spans="1:21" ht="15" customHeight="1" x14ac:dyDescent="0.25">
      <c r="A73"/>
      <c r="B73"/>
      <c r="C73"/>
      <c r="D73"/>
      <c r="E73"/>
      <c r="F73"/>
      <c r="G73"/>
      <c r="H73"/>
      <c r="J73" s="58"/>
      <c r="K73" s="171"/>
      <c r="L73" s="171"/>
      <c r="M73" s="171"/>
      <c r="N73" s="76"/>
      <c r="O73" s="537"/>
      <c r="P73" s="36"/>
      <c r="Q73" s="36"/>
    </row>
    <row r="74" spans="1:21" ht="15" customHeight="1" x14ac:dyDescent="0.25">
      <c r="A74"/>
      <c r="B74"/>
      <c r="C74"/>
      <c r="D74"/>
      <c r="E74"/>
      <c r="F74"/>
      <c r="G74"/>
      <c r="H74"/>
      <c r="J74" s="58"/>
      <c r="K74" s="171"/>
      <c r="L74" s="171"/>
      <c r="M74" s="171"/>
      <c r="N74" s="76"/>
      <c r="O74" s="537"/>
      <c r="P74" s="36"/>
      <c r="Q74" s="36"/>
    </row>
    <row r="75" spans="1:21" ht="15" customHeight="1" x14ac:dyDescent="0.25">
      <c r="A75"/>
      <c r="B75"/>
      <c r="C75"/>
      <c r="D75"/>
      <c r="E75"/>
      <c r="F75"/>
      <c r="G75"/>
      <c r="H75"/>
      <c r="J75" s="58"/>
      <c r="K75" s="171"/>
      <c r="L75" s="171"/>
      <c r="M75" s="171"/>
      <c r="N75" s="76"/>
      <c r="O75" s="537"/>
      <c r="P75" s="36"/>
      <c r="Q75" s="36"/>
    </row>
    <row r="76" spans="1:21" ht="15" customHeight="1" x14ac:dyDescent="0.25">
      <c r="A76"/>
      <c r="B76"/>
      <c r="C76"/>
      <c r="D76"/>
      <c r="E76"/>
      <c r="F76"/>
      <c r="G76"/>
      <c r="H76"/>
      <c r="J76" s="58"/>
      <c r="K76" s="171"/>
      <c r="L76" s="171"/>
      <c r="M76" s="171"/>
      <c r="N76" s="76"/>
      <c r="O76" s="537"/>
      <c r="P76" s="36"/>
      <c r="Q76" s="36"/>
    </row>
    <row r="77" spans="1:21" ht="15" customHeight="1" x14ac:dyDescent="0.25">
      <c r="A77"/>
      <c r="B77"/>
      <c r="C77"/>
      <c r="D77"/>
      <c r="E77"/>
      <c r="F77"/>
      <c r="G77"/>
      <c r="H77"/>
      <c r="J77"/>
      <c r="K77"/>
      <c r="L77"/>
      <c r="M77"/>
      <c r="N77"/>
      <c r="O77"/>
      <c r="P77"/>
      <c r="Q77"/>
    </row>
    <row r="78" spans="1:21" ht="15" customHeight="1" x14ac:dyDescent="0.25">
      <c r="A78"/>
      <c r="B78"/>
      <c r="C78"/>
      <c r="D78"/>
      <c r="E78"/>
      <c r="F78"/>
      <c r="G78"/>
      <c r="H78"/>
      <c r="J78"/>
      <c r="K78"/>
      <c r="L78"/>
      <c r="M78"/>
      <c r="N78"/>
      <c r="O78"/>
      <c r="P78"/>
      <c r="Q78"/>
    </row>
    <row r="79" spans="1:21" ht="15.75" customHeight="1" x14ac:dyDescent="0.25">
      <c r="A79"/>
      <c r="B79"/>
      <c r="C79"/>
      <c r="D79"/>
      <c r="E79"/>
      <c r="F79"/>
      <c r="G79"/>
      <c r="H79"/>
      <c r="J79"/>
      <c r="K79"/>
      <c r="L79"/>
      <c r="M79"/>
      <c r="N79"/>
      <c r="O79"/>
      <c r="P79"/>
      <c r="Q79"/>
    </row>
    <row r="80" spans="1:21" x14ac:dyDescent="0.25">
      <c r="A80"/>
      <c r="B80"/>
      <c r="C80"/>
      <c r="D80"/>
      <c r="E80"/>
      <c r="F80"/>
      <c r="G80"/>
      <c r="H80"/>
      <c r="J80"/>
      <c r="K80"/>
      <c r="L80"/>
      <c r="M80"/>
      <c r="N80"/>
      <c r="O80"/>
      <c r="P80"/>
      <c r="Q80"/>
    </row>
    <row r="81" spans="1:27" x14ac:dyDescent="0.25">
      <c r="A81"/>
      <c r="B81"/>
      <c r="C81"/>
      <c r="D81"/>
      <c r="E81"/>
      <c r="F81"/>
      <c r="G81"/>
      <c r="H81"/>
      <c r="J81"/>
      <c r="K81"/>
      <c r="L81"/>
      <c r="M81"/>
      <c r="N81"/>
      <c r="O81"/>
      <c r="P81"/>
      <c r="Q81"/>
    </row>
    <row r="82" spans="1:27" x14ac:dyDescent="0.25">
      <c r="A82"/>
      <c r="B82"/>
      <c r="C82"/>
      <c r="D82"/>
      <c r="E82"/>
      <c r="F82"/>
      <c r="G82"/>
      <c r="H82"/>
      <c r="J82"/>
      <c r="K82"/>
      <c r="L82"/>
      <c r="M82"/>
      <c r="N82"/>
      <c r="O82"/>
      <c r="P82"/>
      <c r="Q82"/>
      <c r="S82"/>
      <c r="T82"/>
      <c r="U82"/>
      <c r="V82"/>
      <c r="W82"/>
      <c r="X82"/>
      <c r="Y82"/>
      <c r="Z82"/>
    </row>
    <row r="83" spans="1:27" x14ac:dyDescent="0.25">
      <c r="A83"/>
      <c r="B83"/>
      <c r="C83"/>
      <c r="D83"/>
      <c r="E83"/>
      <c r="F83"/>
      <c r="G83"/>
      <c r="H83"/>
      <c r="J83"/>
      <c r="K83"/>
      <c r="L83"/>
      <c r="M83"/>
      <c r="N83"/>
      <c r="O83"/>
      <c r="P83"/>
      <c r="Q83"/>
      <c r="S83"/>
      <c r="T83"/>
      <c r="U83"/>
      <c r="V83"/>
      <c r="W83"/>
      <c r="X83"/>
      <c r="Y83"/>
      <c r="Z83"/>
    </row>
    <row r="84" spans="1:27" ht="15" customHeight="1" x14ac:dyDescent="0.25">
      <c r="A84"/>
      <c r="B84"/>
      <c r="C84"/>
      <c r="D84"/>
      <c r="E84"/>
      <c r="F84"/>
      <c r="G84"/>
      <c r="H84"/>
      <c r="J84"/>
      <c r="K84"/>
      <c r="L84"/>
      <c r="M84"/>
      <c r="N84"/>
      <c r="O84"/>
      <c r="P84"/>
      <c r="Q84"/>
      <c r="S84"/>
      <c r="T84"/>
      <c r="U84"/>
      <c r="V84"/>
      <c r="W84"/>
      <c r="X84"/>
      <c r="Y84"/>
      <c r="Z84"/>
    </row>
    <row r="85" spans="1:27" ht="15" customHeight="1" x14ac:dyDescent="0.25">
      <c r="A85"/>
      <c r="B85"/>
      <c r="C85"/>
      <c r="D85"/>
      <c r="E85"/>
      <c r="F85"/>
      <c r="G85"/>
      <c r="H85"/>
      <c r="J85"/>
      <c r="K85"/>
      <c r="L85"/>
      <c r="M85"/>
      <c r="N85"/>
      <c r="O85"/>
      <c r="P85"/>
      <c r="Q85"/>
      <c r="S85"/>
      <c r="T85"/>
      <c r="U85"/>
      <c r="V85"/>
      <c r="W85"/>
      <c r="X85"/>
      <c r="Y85"/>
      <c r="Z85"/>
    </row>
    <row r="86" spans="1:27" ht="15" customHeight="1" x14ac:dyDescent="0.25">
      <c r="A86"/>
      <c r="B86"/>
      <c r="C86"/>
      <c r="D86"/>
      <c r="E86"/>
      <c r="F86"/>
      <c r="G86"/>
      <c r="H86"/>
      <c r="J86"/>
      <c r="K86"/>
      <c r="L86"/>
      <c r="M86"/>
      <c r="N86"/>
      <c r="O86"/>
      <c r="P86"/>
      <c r="Q86"/>
      <c r="S86"/>
      <c r="T86"/>
      <c r="U86"/>
      <c r="V86"/>
      <c r="W86"/>
      <c r="X86"/>
      <c r="Y86"/>
      <c r="Z86"/>
    </row>
    <row r="87" spans="1:27" ht="15" customHeight="1" x14ac:dyDescent="0.25">
      <c r="A87"/>
      <c r="B87"/>
      <c r="C87"/>
      <c r="D87"/>
      <c r="E87"/>
      <c r="F87"/>
      <c r="G87"/>
      <c r="H87"/>
      <c r="J87"/>
      <c r="K87"/>
      <c r="L87"/>
      <c r="M87"/>
      <c r="N87"/>
      <c r="O87"/>
      <c r="P87"/>
      <c r="Q87"/>
      <c r="S87"/>
      <c r="T87"/>
      <c r="U87"/>
      <c r="V87"/>
      <c r="W87"/>
      <c r="X87"/>
      <c r="Y87"/>
      <c r="Z87"/>
    </row>
    <row r="88" spans="1:27" ht="15" customHeight="1" x14ac:dyDescent="0.25">
      <c r="A88"/>
      <c r="B88"/>
      <c r="C88"/>
      <c r="D88"/>
      <c r="E88"/>
      <c r="F88"/>
      <c r="G88"/>
      <c r="H88"/>
      <c r="J88"/>
      <c r="K88"/>
      <c r="L88"/>
      <c r="M88"/>
      <c r="N88"/>
      <c r="O88"/>
      <c r="P88"/>
      <c r="Q88"/>
      <c r="S88"/>
      <c r="T88"/>
      <c r="U88"/>
      <c r="V88"/>
      <c r="W88"/>
      <c r="X88"/>
      <c r="Y88"/>
      <c r="Z88"/>
    </row>
    <row r="89" spans="1:27" ht="15" customHeight="1" x14ac:dyDescent="0.25">
      <c r="A89"/>
      <c r="B89"/>
      <c r="C89"/>
      <c r="D89"/>
      <c r="E89"/>
      <c r="F89"/>
      <c r="G89"/>
      <c r="H89"/>
      <c r="J89"/>
      <c r="K89"/>
      <c r="L89"/>
      <c r="M89"/>
      <c r="N89"/>
      <c r="O89"/>
      <c r="P89"/>
      <c r="Q89"/>
      <c r="S89"/>
      <c r="T89"/>
      <c r="U89"/>
      <c r="V89"/>
      <c r="W89"/>
      <c r="X89"/>
      <c r="Y89"/>
      <c r="Z89"/>
    </row>
    <row r="90" spans="1:27" ht="15" customHeight="1" x14ac:dyDescent="0.25">
      <c r="A90"/>
      <c r="B90"/>
      <c r="C90"/>
      <c r="D90"/>
      <c r="E90"/>
      <c r="F90"/>
      <c r="G90"/>
      <c r="H90"/>
      <c r="J90"/>
      <c r="K90"/>
      <c r="L90"/>
      <c r="M90"/>
      <c r="N90"/>
      <c r="O90"/>
      <c r="P90"/>
      <c r="Q90"/>
      <c r="S90"/>
      <c r="T90"/>
      <c r="U90"/>
      <c r="V90"/>
      <c r="W90"/>
      <c r="X90"/>
      <c r="Y90"/>
      <c r="Z90"/>
      <c r="AA90" s="6"/>
    </row>
    <row r="91" spans="1:27" ht="15" customHeight="1" x14ac:dyDescent="0.25">
      <c r="A91"/>
      <c r="B91"/>
      <c r="C91"/>
      <c r="D91"/>
      <c r="E91"/>
      <c r="F91"/>
      <c r="G91"/>
      <c r="H91"/>
      <c r="I91" s="7"/>
      <c r="J91"/>
      <c r="K91"/>
      <c r="L91"/>
      <c r="M91"/>
      <c r="N91"/>
      <c r="O91"/>
      <c r="P91"/>
      <c r="Q91"/>
      <c r="S91"/>
      <c r="T91"/>
      <c r="U91"/>
      <c r="V91"/>
      <c r="W91" s="539"/>
      <c r="X91" s="539"/>
      <c r="Y91" s="539"/>
      <c r="Z91" s="539"/>
      <c r="AA91" s="6"/>
    </row>
    <row r="92" spans="1:27" ht="15" customHeight="1" x14ac:dyDescent="0.25">
      <c r="A92"/>
      <c r="B92"/>
      <c r="C92"/>
      <c r="D92"/>
      <c r="E92"/>
      <c r="F92"/>
      <c r="G92"/>
      <c r="H92"/>
      <c r="J92"/>
      <c r="K92"/>
      <c r="L92"/>
      <c r="M92"/>
      <c r="N92"/>
      <c r="O92"/>
      <c r="P92"/>
      <c r="Q92"/>
      <c r="S92"/>
      <c r="T92"/>
      <c r="U92"/>
      <c r="V92"/>
      <c r="W92" s="539"/>
      <c r="X92" s="539"/>
      <c r="Y92" s="539"/>
      <c r="Z92" s="539"/>
      <c r="AA92" s="6"/>
    </row>
    <row r="93" spans="1:27" ht="15" customHeight="1" x14ac:dyDescent="0.25">
      <c r="A93"/>
      <c r="B93"/>
      <c r="C93"/>
      <c r="D93"/>
      <c r="E93"/>
      <c r="F93"/>
      <c r="G93"/>
      <c r="H93"/>
      <c r="J93"/>
      <c r="K93"/>
      <c r="L93"/>
      <c r="M93"/>
      <c r="N93"/>
      <c r="O93"/>
      <c r="P93"/>
      <c r="Q93"/>
      <c r="S93" s="539"/>
      <c r="T93" s="539"/>
      <c r="U93" s="539"/>
      <c r="V93" s="539"/>
      <c r="W93" s="539"/>
      <c r="X93" s="539"/>
      <c r="Y93" s="539"/>
      <c r="Z93" s="539"/>
      <c r="AA93" s="6"/>
    </row>
    <row r="94" spans="1:27" s="8" customFormat="1" ht="15" customHeight="1" x14ac:dyDescent="0.25">
      <c r="A94"/>
      <c r="B94"/>
      <c r="C94"/>
      <c r="D94"/>
      <c r="E94"/>
      <c r="F94"/>
      <c r="G94"/>
      <c r="H94"/>
      <c r="J94"/>
      <c r="K94"/>
      <c r="L94"/>
      <c r="M94"/>
      <c r="N94"/>
      <c r="O94"/>
      <c r="P94"/>
      <c r="Q94"/>
      <c r="R94" s="60"/>
      <c r="S94" s="539"/>
      <c r="T94" s="539"/>
      <c r="U94" s="539"/>
      <c r="V94" s="539"/>
      <c r="W94" s="539"/>
      <c r="X94" s="539"/>
      <c r="Y94" s="539"/>
      <c r="Z94" s="539"/>
      <c r="AA94" s="9"/>
    </row>
    <row r="95" spans="1:27" ht="15" customHeight="1" x14ac:dyDescent="0.25">
      <c r="A95"/>
      <c r="B95"/>
      <c r="C95"/>
      <c r="D95"/>
      <c r="E95"/>
      <c r="F95"/>
      <c r="G95"/>
      <c r="H95"/>
      <c r="J95"/>
      <c r="K95"/>
      <c r="L95"/>
      <c r="M95"/>
      <c r="N95"/>
      <c r="O95"/>
      <c r="P95"/>
      <c r="Q95"/>
      <c r="S95" s="539"/>
      <c r="T95" s="539"/>
      <c r="U95" s="539"/>
      <c r="V95" s="539"/>
      <c r="W95" s="539"/>
      <c r="X95" s="539"/>
      <c r="Y95" s="539"/>
      <c r="Z95" s="539"/>
      <c r="AA95" s="6"/>
    </row>
    <row r="96" spans="1:27" ht="15" customHeight="1" x14ac:dyDescent="0.25">
      <c r="A96"/>
      <c r="B96"/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 s="8"/>
      <c r="S96" s="539"/>
      <c r="T96" s="539"/>
      <c r="U96" s="539"/>
      <c r="V96" s="539"/>
      <c r="W96" s="539"/>
      <c r="X96" s="539"/>
      <c r="Y96" s="539"/>
      <c r="Z96" s="539"/>
      <c r="AA96" s="6"/>
    </row>
    <row r="97" spans="1:27" ht="15" customHeight="1" x14ac:dyDescent="0.25">
      <c r="A97"/>
      <c r="B97"/>
      <c r="C97"/>
      <c r="D97"/>
      <c r="E97"/>
      <c r="F97"/>
      <c r="G97"/>
      <c r="H97"/>
      <c r="J97"/>
      <c r="K97"/>
      <c r="L97"/>
      <c r="M97"/>
      <c r="N97"/>
      <c r="O97"/>
      <c r="P97"/>
      <c r="Q97"/>
      <c r="S97" s="539"/>
      <c r="T97" s="539"/>
      <c r="U97" s="539"/>
      <c r="V97" s="539"/>
      <c r="W97" s="539"/>
      <c r="X97" s="539"/>
      <c r="Y97" s="539"/>
      <c r="Z97" s="539"/>
      <c r="AA97" s="6"/>
    </row>
    <row r="98" spans="1:27" ht="15" customHeight="1" x14ac:dyDescent="0.25">
      <c r="A98"/>
      <c r="B98"/>
      <c r="C98"/>
      <c r="D98"/>
      <c r="E98"/>
      <c r="F98"/>
      <c r="G98"/>
      <c r="H98"/>
      <c r="J98"/>
      <c r="K98"/>
      <c r="L98"/>
      <c r="M98"/>
      <c r="N98"/>
      <c r="O98"/>
      <c r="P98"/>
      <c r="Q98"/>
      <c r="R98"/>
      <c r="S98" s="6"/>
      <c r="T98" s="6"/>
      <c r="U98" s="6"/>
      <c r="V98" s="6"/>
      <c r="W98" s="6"/>
      <c r="X98" s="6"/>
      <c r="Y98" s="6"/>
      <c r="Z98" s="6"/>
      <c r="AA98" s="6"/>
    </row>
    <row r="99" spans="1:27" ht="15" customHeight="1" x14ac:dyDescent="0.25">
      <c r="A99"/>
      <c r="B99"/>
      <c r="C99"/>
      <c r="D99"/>
      <c r="E99"/>
      <c r="F99"/>
      <c r="G99"/>
      <c r="H99"/>
      <c r="J99"/>
      <c r="K99"/>
      <c r="L99"/>
      <c r="M99"/>
      <c r="N99"/>
      <c r="O99"/>
      <c r="P99"/>
      <c r="Q99"/>
      <c r="R99"/>
    </row>
    <row r="100" spans="1:27" ht="15" customHeight="1" x14ac:dyDescent="0.25">
      <c r="A100"/>
      <c r="B100"/>
      <c r="C100"/>
      <c r="D100"/>
      <c r="E100"/>
      <c r="F100"/>
      <c r="G100"/>
      <c r="H100"/>
      <c r="J100"/>
      <c r="K100"/>
      <c r="L100"/>
      <c r="M100"/>
      <c r="N100"/>
      <c r="O100"/>
      <c r="P100"/>
      <c r="Q100"/>
      <c r="R100"/>
    </row>
    <row r="101" spans="1:27" ht="15" customHeight="1" x14ac:dyDescent="0.25">
      <c r="A101"/>
      <c r="B101"/>
      <c r="C101"/>
      <c r="D101"/>
      <c r="E101"/>
      <c r="F101"/>
      <c r="G101"/>
      <c r="H101"/>
      <c r="J101"/>
      <c r="K101"/>
      <c r="L101"/>
      <c r="M101"/>
      <c r="N101"/>
      <c r="O101"/>
      <c r="P101"/>
      <c r="Q101"/>
      <c r="R101"/>
    </row>
    <row r="102" spans="1:27" ht="15" customHeight="1" x14ac:dyDescent="0.25">
      <c r="A102"/>
      <c r="B102"/>
      <c r="C102"/>
      <c r="D102"/>
      <c r="E102"/>
      <c r="F102"/>
      <c r="G102"/>
      <c r="H102"/>
      <c r="J102"/>
      <c r="K102"/>
      <c r="L102"/>
      <c r="M102"/>
      <c r="N102"/>
      <c r="O102"/>
      <c r="P102"/>
      <c r="Q102"/>
      <c r="R102"/>
    </row>
    <row r="103" spans="1:27" ht="15" customHeight="1" x14ac:dyDescent="0.25">
      <c r="A103"/>
      <c r="B103"/>
      <c r="C103"/>
      <c r="D103"/>
      <c r="E103"/>
      <c r="F103"/>
      <c r="G103"/>
      <c r="H103"/>
      <c r="J103"/>
      <c r="K103"/>
      <c r="L103"/>
      <c r="M103"/>
      <c r="N103"/>
      <c r="O103"/>
      <c r="P103"/>
      <c r="Q103"/>
      <c r="R103"/>
    </row>
    <row r="104" spans="1:27" ht="15" customHeight="1" x14ac:dyDescent="0.25">
      <c r="A104"/>
      <c r="B104"/>
      <c r="C104"/>
      <c r="D104"/>
      <c r="E104"/>
      <c r="F104"/>
      <c r="G104"/>
      <c r="H104"/>
      <c r="J104"/>
      <c r="K104"/>
      <c r="L104"/>
      <c r="M104"/>
      <c r="N104"/>
      <c r="O104"/>
      <c r="P104"/>
      <c r="Q104"/>
      <c r="R104"/>
    </row>
    <row r="105" spans="1:27" ht="15" customHeight="1" x14ac:dyDescent="0.25">
      <c r="A105"/>
      <c r="B105"/>
      <c r="C105"/>
      <c r="D105"/>
      <c r="E105"/>
      <c r="F105"/>
      <c r="G105"/>
      <c r="H105"/>
      <c r="J105"/>
      <c r="K105"/>
      <c r="L105"/>
      <c r="M105"/>
      <c r="N105"/>
      <c r="O105"/>
      <c r="P105"/>
      <c r="Q105"/>
      <c r="R105"/>
    </row>
    <row r="106" spans="1:27" ht="15" customHeight="1" x14ac:dyDescent="0.25">
      <c r="A106"/>
      <c r="B106"/>
      <c r="C106"/>
      <c r="D106"/>
      <c r="E106"/>
      <c r="F106"/>
      <c r="G106"/>
      <c r="H106"/>
      <c r="J106"/>
      <c r="K106"/>
      <c r="L106"/>
      <c r="M106"/>
      <c r="N106"/>
      <c r="O106"/>
      <c r="P106"/>
      <c r="Q106"/>
      <c r="R106"/>
    </row>
    <row r="107" spans="1:27" ht="30" customHeight="1" x14ac:dyDescent="0.25">
      <c r="A107"/>
      <c r="B107"/>
      <c r="C107"/>
      <c r="D107"/>
      <c r="E107"/>
      <c r="F107"/>
      <c r="G107"/>
      <c r="H107"/>
      <c r="J107"/>
      <c r="K107"/>
      <c r="L107"/>
      <c r="M107"/>
      <c r="N107"/>
      <c r="O107"/>
      <c r="P107"/>
      <c r="Q107"/>
      <c r="R107"/>
    </row>
    <row r="108" spans="1:27" ht="30" customHeight="1" x14ac:dyDescent="0.25">
      <c r="A108"/>
      <c r="B108"/>
      <c r="C108" s="348"/>
      <c r="D108"/>
      <c r="E108"/>
      <c r="F108"/>
      <c r="G108"/>
      <c r="H108" s="136"/>
      <c r="J108"/>
      <c r="K108"/>
      <c r="L108"/>
      <c r="M108"/>
      <c r="N108"/>
      <c r="O108"/>
      <c r="P108"/>
      <c r="Q108"/>
      <c r="R108"/>
    </row>
    <row r="109" spans="1:27" ht="30" customHeight="1" x14ac:dyDescent="0.25">
      <c r="A109"/>
      <c r="B109"/>
      <c r="C109" s="348"/>
      <c r="D109"/>
      <c r="E109"/>
      <c r="F109"/>
      <c r="G109"/>
      <c r="H109" s="136"/>
    </row>
    <row r="110" spans="1:27" ht="15.6" x14ac:dyDescent="0.25">
      <c r="A110"/>
      <c r="B110"/>
      <c r="C110" s="348"/>
      <c r="D110"/>
      <c r="E110"/>
      <c r="F110"/>
      <c r="G110"/>
      <c r="H110" s="136"/>
    </row>
    <row r="111" spans="1:27" x14ac:dyDescent="0.25">
      <c r="A111"/>
      <c r="B111"/>
      <c r="C111" s="348"/>
      <c r="D111"/>
      <c r="E111"/>
      <c r="F111"/>
      <c r="G111"/>
    </row>
  </sheetData>
  <mergeCells count="7">
    <mergeCell ref="A2:C3"/>
    <mergeCell ref="W6:Z6"/>
    <mergeCell ref="W7:X7"/>
    <mergeCell ref="N6:Q6"/>
    <mergeCell ref="N7:O7"/>
    <mergeCell ref="E7:F7"/>
    <mergeCell ref="E6:H6"/>
  </mergeCells>
  <hyperlinks>
    <hyperlink ref="O8" r:id="rId1" display="&quot;&lt;---------- to &quot;@October ----------&gt;" xr:uid="{00000000-0004-0000-0300-000000000000}"/>
    <hyperlink ref="X8" r:id="rId2" display="&quot;&lt;---------- to &quot;@October ----------&gt;" xr:uid="{00000000-0004-0000-0300-000001000000}"/>
  </hyperlinks>
  <pageMargins left="0.25" right="0.25" top="0.75" bottom="0.75" header="0.3" footer="0.3"/>
  <pageSetup paperSize="8" scale="46" orientation="landscape" horizontalDpi="4294967293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132"/>
  <sheetViews>
    <sheetView showGridLines="0" tabSelected="1" zoomScale="80" zoomScaleNormal="80" zoomScaleSheetLayoutView="50" workbookViewId="0">
      <pane xSplit="1" topLeftCell="B1" activePane="topRight" state="frozen"/>
      <selection pane="topRight" activeCell="R37" sqref="R37:R38"/>
    </sheetView>
  </sheetViews>
  <sheetFormatPr defaultColWidth="9.109375" defaultRowHeight="14.4" x14ac:dyDescent="0.25"/>
  <cols>
    <col min="1" max="1" width="42.6640625" style="60" customWidth="1"/>
    <col min="2" max="3" width="1.6640625" style="60" customWidth="1"/>
    <col min="4" max="4" width="12" style="178" customWidth="1"/>
    <col min="5" max="8" width="12.6640625" style="77" customWidth="1"/>
    <col min="9" max="9" width="1.6640625" style="64" customWidth="1"/>
    <col min="10" max="10" width="11.6640625" style="54" customWidth="1"/>
    <col min="11" max="13" width="9.109375" style="104"/>
    <col min="14" max="14" width="11.88671875" style="104" customWidth="1"/>
    <col min="15" max="15" width="3.5546875" style="60" customWidth="1"/>
    <col min="16" max="16" width="11.44140625" style="60" customWidth="1"/>
    <col min="17" max="18" width="9.109375" style="60"/>
    <col min="19" max="19" width="13" style="60" customWidth="1"/>
    <col min="20" max="20" width="12.88671875" style="60" customWidth="1"/>
    <col min="21" max="21" width="3.6640625" style="60" customWidth="1"/>
    <col min="22" max="22" width="12.33203125" style="60" customWidth="1"/>
    <col min="23" max="25" width="9.109375" style="60"/>
    <col min="26" max="26" width="12" style="60" customWidth="1"/>
    <col min="27" max="27" width="5.109375" style="60" customWidth="1"/>
    <col min="28" max="28" width="12" style="60" customWidth="1"/>
    <col min="29" max="31" width="9.109375" style="60"/>
    <col min="32" max="32" width="11.6640625" style="60" customWidth="1"/>
    <col min="33" max="16384" width="9.109375" style="60"/>
  </cols>
  <sheetData>
    <row r="1" spans="1:32" ht="23.4" x14ac:dyDescent="0.3">
      <c r="A1" s="163" t="s">
        <v>138</v>
      </c>
      <c r="B1" s="10"/>
      <c r="C1" s="10"/>
      <c r="D1" s="204" t="s">
        <v>116</v>
      </c>
      <c r="E1" s="108"/>
      <c r="F1" s="108"/>
      <c r="G1" s="108"/>
      <c r="H1" s="109"/>
      <c r="I1" s="66"/>
      <c r="J1" s="213" t="s">
        <v>118</v>
      </c>
      <c r="K1" s="179"/>
      <c r="L1" s="179"/>
      <c r="M1" s="179"/>
      <c r="N1" s="180"/>
      <c r="P1" s="159" t="s">
        <v>119</v>
      </c>
      <c r="Q1" s="153"/>
      <c r="R1" s="153"/>
      <c r="S1" s="153"/>
      <c r="T1" s="154"/>
      <c r="V1" s="159" t="s">
        <v>120</v>
      </c>
      <c r="W1" s="226"/>
      <c r="X1" s="226"/>
      <c r="Y1" s="226"/>
      <c r="Z1" s="227"/>
      <c r="AB1" s="159" t="s">
        <v>121</v>
      </c>
      <c r="AC1" s="226"/>
      <c r="AD1" s="226"/>
      <c r="AE1" s="226"/>
      <c r="AF1" s="227"/>
    </row>
    <row r="2" spans="1:32" ht="15" customHeight="1" x14ac:dyDescent="0.3">
      <c r="A2" s="613" t="s">
        <v>296</v>
      </c>
      <c r="B2" s="613"/>
      <c r="C2" s="613"/>
      <c r="D2" s="165"/>
      <c r="E2" s="111"/>
      <c r="F2" s="111"/>
      <c r="G2" s="111"/>
      <c r="H2" s="112"/>
      <c r="I2" s="67"/>
      <c r="J2" s="206"/>
      <c r="K2" s="182"/>
      <c r="L2" s="182"/>
      <c r="M2" s="182"/>
      <c r="N2" s="183"/>
      <c r="P2" s="110"/>
      <c r="Q2" s="155"/>
      <c r="R2" s="155"/>
      <c r="S2" s="155"/>
      <c r="T2" s="156"/>
      <c r="V2" s="137"/>
      <c r="W2" s="155"/>
      <c r="X2" s="155"/>
      <c r="Y2" s="155"/>
      <c r="Z2" s="156"/>
      <c r="AB2" s="110"/>
      <c r="AC2" s="155"/>
      <c r="AD2" s="155"/>
      <c r="AE2" s="155"/>
      <c r="AF2" s="156"/>
    </row>
    <row r="3" spans="1:32" s="68" customFormat="1" ht="21" customHeight="1" x14ac:dyDescent="0.4">
      <c r="A3" s="613"/>
      <c r="B3" s="613"/>
      <c r="C3" s="613"/>
      <c r="D3" s="164" t="s">
        <v>137</v>
      </c>
      <c r="E3" s="609">
        <v>2021</v>
      </c>
      <c r="F3" s="610"/>
      <c r="G3" s="610"/>
      <c r="H3" s="617"/>
      <c r="I3" s="69"/>
      <c r="J3" s="231" t="s">
        <v>137</v>
      </c>
      <c r="K3" s="609">
        <v>2021</v>
      </c>
      <c r="L3" s="610"/>
      <c r="M3" s="610"/>
      <c r="N3" s="611"/>
      <c r="P3" s="231" t="s">
        <v>137</v>
      </c>
      <c r="Q3" s="609">
        <v>2021</v>
      </c>
      <c r="R3" s="610"/>
      <c r="S3" s="610"/>
      <c r="T3" s="611"/>
      <c r="V3" s="231" t="s">
        <v>137</v>
      </c>
      <c r="W3" s="609">
        <v>2021</v>
      </c>
      <c r="X3" s="610"/>
      <c r="Y3" s="610"/>
      <c r="Z3" s="611"/>
      <c r="AB3" s="231" t="s">
        <v>137</v>
      </c>
      <c r="AC3" s="609">
        <v>2021</v>
      </c>
      <c r="AD3" s="610"/>
      <c r="AE3" s="610"/>
      <c r="AF3" s="611"/>
    </row>
    <row r="4" spans="1:32" s="9" customFormat="1" ht="15" customHeight="1" x14ac:dyDescent="0.25">
      <c r="D4" s="165"/>
      <c r="E4" s="607" t="s">
        <v>100</v>
      </c>
      <c r="F4" s="608"/>
      <c r="G4" s="93" t="s">
        <v>81</v>
      </c>
      <c r="H4" s="113" t="s">
        <v>75</v>
      </c>
      <c r="I4" s="59"/>
      <c r="J4" s="205"/>
      <c r="K4" s="615" t="s">
        <v>100</v>
      </c>
      <c r="L4" s="616"/>
      <c r="M4" s="184" t="s">
        <v>81</v>
      </c>
      <c r="N4" s="185" t="s">
        <v>75</v>
      </c>
      <c r="P4" s="214"/>
      <c r="Q4" s="607" t="s">
        <v>100</v>
      </c>
      <c r="R4" s="608"/>
      <c r="S4" s="93" t="s">
        <v>81</v>
      </c>
      <c r="T4" s="113" t="s">
        <v>75</v>
      </c>
      <c r="V4" s="214"/>
      <c r="W4" s="607" t="s">
        <v>100</v>
      </c>
      <c r="X4" s="608"/>
      <c r="Y4" s="93" t="s">
        <v>81</v>
      </c>
      <c r="Z4" s="113" t="s">
        <v>75</v>
      </c>
      <c r="AB4" s="214"/>
      <c r="AC4" s="607" t="s">
        <v>100</v>
      </c>
      <c r="AD4" s="608"/>
      <c r="AE4" s="93" t="s">
        <v>81</v>
      </c>
      <c r="AF4" s="113" t="s">
        <v>75</v>
      </c>
    </row>
    <row r="5" spans="1:32" s="9" customFormat="1" ht="19.5" customHeight="1" x14ac:dyDescent="0.25">
      <c r="D5" s="165"/>
      <c r="E5" s="84" t="s">
        <v>99</v>
      </c>
      <c r="F5" s="115" t="s">
        <v>129</v>
      </c>
      <c r="G5" s="135" t="str">
        <f>Summary!$H$31</f>
        <v>September</v>
      </c>
      <c r="H5" s="116" t="s">
        <v>130</v>
      </c>
      <c r="I5" s="94"/>
      <c r="J5" s="207"/>
      <c r="K5" s="187" t="s">
        <v>99</v>
      </c>
      <c r="L5" s="188" t="s">
        <v>129</v>
      </c>
      <c r="M5" s="299" t="str">
        <f>Summary!$H$31</f>
        <v>September</v>
      </c>
      <c r="N5" s="189" t="s">
        <v>130</v>
      </c>
      <c r="P5" s="214"/>
      <c r="Q5" s="84" t="s">
        <v>99</v>
      </c>
      <c r="R5" s="115" t="s">
        <v>129</v>
      </c>
      <c r="S5" s="299" t="str">
        <f>Summary!$H$31</f>
        <v>September</v>
      </c>
      <c r="T5" s="116" t="s">
        <v>130</v>
      </c>
      <c r="V5" s="214"/>
      <c r="W5" s="84" t="s">
        <v>99</v>
      </c>
      <c r="X5" s="115" t="s">
        <v>129</v>
      </c>
      <c r="Y5" s="299" t="str">
        <f>Summary!$H$31</f>
        <v>September</v>
      </c>
      <c r="Z5" s="116" t="s">
        <v>130</v>
      </c>
      <c r="AB5" s="214"/>
      <c r="AC5" s="84" t="s">
        <v>99</v>
      </c>
      <c r="AD5" s="115" t="s">
        <v>129</v>
      </c>
      <c r="AE5" s="299" t="str">
        <f>Summary!$H$31</f>
        <v>September</v>
      </c>
      <c r="AF5" s="116" t="s">
        <v>130</v>
      </c>
    </row>
    <row r="6" spans="1:32" s="82" customFormat="1" x14ac:dyDescent="0.25">
      <c r="D6" s="166"/>
      <c r="E6" s="114"/>
      <c r="F6" s="114"/>
      <c r="G6" s="114"/>
      <c r="H6" s="117"/>
      <c r="I6" s="75"/>
      <c r="J6" s="208"/>
      <c r="K6" s="186"/>
      <c r="L6" s="186"/>
      <c r="M6" s="186"/>
      <c r="N6" s="190"/>
      <c r="P6" s="215"/>
      <c r="Q6" s="114"/>
      <c r="R6" s="114"/>
      <c r="S6" s="114"/>
      <c r="T6" s="117"/>
      <c r="V6" s="215"/>
      <c r="W6" s="114"/>
      <c r="X6" s="114"/>
      <c r="Y6" s="114"/>
      <c r="Z6" s="117"/>
      <c r="AB6" s="215"/>
      <c r="AC6" s="114"/>
      <c r="AD6" s="114"/>
      <c r="AE6" s="114"/>
      <c r="AF6" s="117"/>
    </row>
    <row r="7" spans="1:32" x14ac:dyDescent="0.3">
      <c r="A7" s="2" t="s">
        <v>15</v>
      </c>
      <c r="B7" s="29"/>
      <c r="C7" s="29"/>
      <c r="D7" s="167"/>
      <c r="E7" s="118"/>
      <c r="F7" s="118"/>
      <c r="G7" s="118"/>
      <c r="H7" s="120"/>
      <c r="I7" s="62"/>
      <c r="J7" s="209"/>
      <c r="K7" s="191"/>
      <c r="L7" s="191"/>
      <c r="M7" s="181"/>
      <c r="N7" s="192"/>
      <c r="P7" s="214"/>
      <c r="Q7" s="128"/>
      <c r="R7" s="128"/>
      <c r="S7" s="145"/>
      <c r="T7" s="158"/>
      <c r="V7" s="214"/>
      <c r="W7" s="128"/>
      <c r="X7" s="128"/>
      <c r="Y7" s="145"/>
      <c r="Z7" s="158"/>
      <c r="AB7" s="214"/>
      <c r="AC7" s="128"/>
      <c r="AD7" s="128"/>
      <c r="AE7" s="145"/>
      <c r="AF7" s="158"/>
    </row>
    <row r="8" spans="1:32" ht="17.25" customHeight="1" x14ac:dyDescent="0.3">
      <c r="A8" s="3" t="s">
        <v>16</v>
      </c>
      <c r="B8" s="31"/>
      <c r="C8" s="31"/>
      <c r="D8" s="167">
        <v>5000</v>
      </c>
      <c r="E8" s="121">
        <v>576</v>
      </c>
      <c r="F8" s="122">
        <f>E8/12*Summary!$G$31</f>
        <v>432</v>
      </c>
      <c r="G8" s="123">
        <v>438.36</v>
      </c>
      <c r="H8" s="124">
        <f>F8-G8</f>
        <v>-6.3600000000000136</v>
      </c>
      <c r="I8" s="63"/>
      <c r="J8" s="173">
        <v>5500</v>
      </c>
      <c r="K8" s="191">
        <v>1088</v>
      </c>
      <c r="L8" s="193">
        <f>K8/12*Summary!$G$31</f>
        <v>816</v>
      </c>
      <c r="M8" s="194">
        <v>827.52</v>
      </c>
      <c r="N8" s="195">
        <f>L8-M8</f>
        <v>-11.519999999999982</v>
      </c>
      <c r="P8" s="214">
        <v>5750</v>
      </c>
      <c r="Q8" s="121">
        <v>832</v>
      </c>
      <c r="R8" s="122">
        <f>Q8/12*Summary!$G$31</f>
        <v>624</v>
      </c>
      <c r="S8" s="123">
        <v>632.91</v>
      </c>
      <c r="T8" s="124">
        <f>R8-S8</f>
        <v>-8.9099999999999682</v>
      </c>
      <c r="V8" s="214">
        <v>6000</v>
      </c>
      <c r="W8" s="121">
        <v>1105</v>
      </c>
      <c r="X8" s="122">
        <f>W8/12*Summary!$G$31</f>
        <v>828.75</v>
      </c>
      <c r="Y8" s="123">
        <v>840.9</v>
      </c>
      <c r="Z8" s="124">
        <f>X8-Y8</f>
        <v>-12.149999999999977</v>
      </c>
      <c r="AB8" s="214">
        <v>6250</v>
      </c>
      <c r="AC8" s="121">
        <v>880</v>
      </c>
      <c r="AD8" s="122">
        <f>AC8/12*Summary!$G$31</f>
        <v>660</v>
      </c>
      <c r="AE8" s="123">
        <v>669.36</v>
      </c>
      <c r="AF8" s="124">
        <f>AD8-AE8</f>
        <v>-9.3600000000000136</v>
      </c>
    </row>
    <row r="9" spans="1:32" ht="16.5" customHeight="1" x14ac:dyDescent="0.25">
      <c r="A9" s="3" t="s">
        <v>12</v>
      </c>
      <c r="B9" s="31" t="s">
        <v>136</v>
      </c>
      <c r="C9" s="31"/>
      <c r="D9" s="167">
        <v>5001</v>
      </c>
      <c r="E9" s="121">
        <v>90</v>
      </c>
      <c r="F9" s="122">
        <f>E9/12*Summary!$G$31</f>
        <v>67.5</v>
      </c>
      <c r="G9" s="123">
        <v>45</v>
      </c>
      <c r="H9" s="124">
        <f>F9-G9</f>
        <v>22.5</v>
      </c>
      <c r="I9" s="65"/>
      <c r="J9" s="167">
        <v>5501</v>
      </c>
      <c r="K9" s="196">
        <v>120</v>
      </c>
      <c r="L9" s="193">
        <f>K9/12*Summary!$G$31</f>
        <v>90</v>
      </c>
      <c r="M9" s="194">
        <v>60</v>
      </c>
      <c r="N9" s="195">
        <f t="shared" ref="N9:N11" si="0">L9-M9</f>
        <v>30</v>
      </c>
      <c r="P9" s="214">
        <v>5751</v>
      </c>
      <c r="Q9" s="121">
        <v>90</v>
      </c>
      <c r="R9" s="122">
        <f>Q9/12*Summary!$G$31</f>
        <v>67.5</v>
      </c>
      <c r="S9" s="123">
        <v>45</v>
      </c>
      <c r="T9" s="124">
        <f t="shared" ref="T9:T11" si="1">R9-S9</f>
        <v>22.5</v>
      </c>
      <c r="V9" s="214">
        <v>6001</v>
      </c>
      <c r="W9" s="121">
        <v>60</v>
      </c>
      <c r="X9" s="122">
        <f>W9/12*Summary!$G$31</f>
        <v>45</v>
      </c>
      <c r="Y9" s="123">
        <v>30</v>
      </c>
      <c r="Z9" s="124">
        <f>X9-Y9</f>
        <v>15</v>
      </c>
      <c r="AB9" s="214">
        <v>6251</v>
      </c>
      <c r="AC9" s="121">
        <v>120</v>
      </c>
      <c r="AD9" s="122">
        <f>AC9/12*Summary!$G$31</f>
        <v>90</v>
      </c>
      <c r="AE9" s="123">
        <v>60</v>
      </c>
      <c r="AF9" s="124">
        <f>AD9-AE9</f>
        <v>30</v>
      </c>
    </row>
    <row r="10" spans="1:32" ht="16.5" customHeight="1" x14ac:dyDescent="0.25">
      <c r="A10" s="3" t="s">
        <v>297</v>
      </c>
      <c r="B10" s="31" t="s">
        <v>136</v>
      </c>
      <c r="C10" s="31"/>
      <c r="D10" s="167">
        <v>5002</v>
      </c>
      <c r="E10" s="121">
        <v>650</v>
      </c>
      <c r="F10" s="122">
        <f>E10/12*Summary!$G$31</f>
        <v>487.5</v>
      </c>
      <c r="G10" s="123">
        <v>279.77</v>
      </c>
      <c r="H10" s="124">
        <f>F10-G10</f>
        <v>207.73000000000002</v>
      </c>
      <c r="I10" s="65"/>
      <c r="J10" s="167">
        <v>5502</v>
      </c>
      <c r="K10" s="196">
        <v>300</v>
      </c>
      <c r="L10" s="193">
        <f>K10/12*Summary!$G$31</f>
        <v>225</v>
      </c>
      <c r="M10" s="194">
        <v>233.39</v>
      </c>
      <c r="N10" s="195">
        <f t="shared" si="0"/>
        <v>-8.3899999999999864</v>
      </c>
      <c r="P10" s="214">
        <v>5752</v>
      </c>
      <c r="Q10" s="121">
        <v>360</v>
      </c>
      <c r="R10" s="122">
        <f>Q10/12*Summary!$G$31</f>
        <v>270</v>
      </c>
      <c r="S10" s="123">
        <v>294.77</v>
      </c>
      <c r="T10" s="124">
        <f t="shared" si="1"/>
        <v>-24.769999999999982</v>
      </c>
      <c r="V10" s="214">
        <v>6002</v>
      </c>
      <c r="W10" s="121">
        <v>1150</v>
      </c>
      <c r="X10" s="122">
        <f>W10/12*Summary!$G$31</f>
        <v>862.5</v>
      </c>
      <c r="Y10" s="123">
        <v>1344.16</v>
      </c>
      <c r="Z10" s="124">
        <f>X10-Y10</f>
        <v>-481.66000000000008</v>
      </c>
      <c r="AB10" s="214">
        <v>6252</v>
      </c>
      <c r="AC10" s="121">
        <v>390</v>
      </c>
      <c r="AD10" s="122">
        <f>AC10/12*Summary!$G$31</f>
        <v>292.5</v>
      </c>
      <c r="AE10" s="123">
        <v>371.29</v>
      </c>
      <c r="AF10" s="124">
        <f>AD10-AE10</f>
        <v>-78.79000000000002</v>
      </c>
    </row>
    <row r="11" spans="1:32" ht="16.5" customHeight="1" x14ac:dyDescent="0.3">
      <c r="A11" s="3" t="s">
        <v>97</v>
      </c>
      <c r="B11" s="31"/>
      <c r="C11" s="31"/>
      <c r="D11" s="167">
        <v>5003</v>
      </c>
      <c r="E11" s="121">
        <v>252</v>
      </c>
      <c r="F11" s="122">
        <f>E11/12*Summary!$G$31</f>
        <v>189</v>
      </c>
      <c r="G11" s="123">
        <v>0</v>
      </c>
      <c r="H11" s="124">
        <f>F11-G11</f>
        <v>189</v>
      </c>
      <c r="I11" s="63"/>
      <c r="J11" s="173">
        <v>5503</v>
      </c>
      <c r="K11" s="191">
        <v>210</v>
      </c>
      <c r="L11" s="193">
        <f>K11/12*Summary!$G$31</f>
        <v>157.5</v>
      </c>
      <c r="M11" s="197">
        <v>0</v>
      </c>
      <c r="N11" s="195">
        <f t="shared" si="0"/>
        <v>157.5</v>
      </c>
      <c r="P11" s="214">
        <v>5753</v>
      </c>
      <c r="Q11" s="121">
        <v>168</v>
      </c>
      <c r="R11" s="122">
        <f>Q11/12*Summary!$G$31</f>
        <v>126</v>
      </c>
      <c r="S11" s="142">
        <v>0</v>
      </c>
      <c r="T11" s="124">
        <f t="shared" si="1"/>
        <v>126</v>
      </c>
      <c r="V11" s="214">
        <v>6003</v>
      </c>
      <c r="W11" s="121">
        <v>168</v>
      </c>
      <c r="X11" s="122">
        <f>W11/12*Summary!$G$31</f>
        <v>126</v>
      </c>
      <c r="Y11" s="123">
        <v>0</v>
      </c>
      <c r="Z11" s="124">
        <f>X11-Y11</f>
        <v>126</v>
      </c>
      <c r="AB11" s="214">
        <v>6253</v>
      </c>
      <c r="AC11" s="121">
        <v>546</v>
      </c>
      <c r="AD11" s="122">
        <f>AC11/12*Summary!$G$31</f>
        <v>409.5</v>
      </c>
      <c r="AE11" s="123">
        <v>0</v>
      </c>
      <c r="AF11" s="124">
        <f>AD11-AE11</f>
        <v>409.5</v>
      </c>
    </row>
    <row r="12" spans="1:32" ht="15.75" customHeight="1" x14ac:dyDescent="0.3">
      <c r="A12" s="3"/>
      <c r="B12" s="31"/>
      <c r="C12" s="31"/>
      <c r="D12" s="167"/>
      <c r="E12" s="126"/>
      <c r="F12" s="122"/>
      <c r="G12" s="122"/>
      <c r="H12" s="124"/>
      <c r="I12" s="63"/>
      <c r="J12" s="173"/>
      <c r="K12" s="191"/>
      <c r="L12" s="198"/>
      <c r="M12" s="198"/>
      <c r="N12" s="199"/>
      <c r="P12" s="214"/>
      <c r="Q12" s="121"/>
      <c r="R12" s="41"/>
      <c r="S12" s="41"/>
      <c r="T12" s="143"/>
      <c r="V12" s="214"/>
      <c r="W12" s="121"/>
      <c r="X12" s="122"/>
      <c r="Y12" s="122"/>
      <c r="Z12" s="124"/>
      <c r="AB12" s="214"/>
      <c r="AC12" s="121"/>
      <c r="AD12" s="122"/>
      <c r="AE12" s="122"/>
      <c r="AF12" s="124"/>
    </row>
    <row r="13" spans="1:32" s="8" customFormat="1" ht="15" thickBot="1" x14ac:dyDescent="0.35">
      <c r="A13" s="44" t="s">
        <v>102</v>
      </c>
      <c r="B13" s="29"/>
      <c r="C13" s="29"/>
      <c r="D13" s="249"/>
      <c r="E13" s="86">
        <v>1568</v>
      </c>
      <c r="F13" s="33">
        <f t="shared" ref="F13:H13" si="2">SUM(F7:F12)</f>
        <v>1176</v>
      </c>
      <c r="G13" s="33">
        <f t="shared" si="2"/>
        <v>763.13</v>
      </c>
      <c r="H13" s="127">
        <f t="shared" si="2"/>
        <v>412.87</v>
      </c>
      <c r="I13" s="35"/>
      <c r="J13" s="250"/>
      <c r="K13" s="251">
        <v>1718</v>
      </c>
      <c r="L13" s="252">
        <f t="shared" ref="L13:N13" si="3">SUM(L7:L12)</f>
        <v>1288.5</v>
      </c>
      <c r="M13" s="252">
        <f t="shared" si="3"/>
        <v>1120.9099999999999</v>
      </c>
      <c r="N13" s="253">
        <f t="shared" si="3"/>
        <v>167.59000000000003</v>
      </c>
      <c r="P13" s="261"/>
      <c r="Q13" s="86">
        <v>1450</v>
      </c>
      <c r="R13" s="44">
        <f t="shared" ref="R13:T13" si="4">SUM(R7:R12)</f>
        <v>1087.5</v>
      </c>
      <c r="S13" s="44">
        <f t="shared" si="4"/>
        <v>972.68</v>
      </c>
      <c r="T13" s="144">
        <f t="shared" si="4"/>
        <v>114.82000000000005</v>
      </c>
      <c r="V13" s="261"/>
      <c r="W13" s="86">
        <v>2483</v>
      </c>
      <c r="X13" s="33">
        <f>SUM(X7:X12)</f>
        <v>1862.25</v>
      </c>
      <c r="Y13" s="33">
        <f>SUM(Y7:Y12)</f>
        <v>2215.06</v>
      </c>
      <c r="Z13" s="127">
        <f>SUM(Z7:Z12)</f>
        <v>-352.81000000000006</v>
      </c>
      <c r="AB13" s="261"/>
      <c r="AC13" s="86">
        <v>1936</v>
      </c>
      <c r="AD13" s="33">
        <f t="shared" ref="AD13:AF13" si="5">SUM(AD7:AD12)</f>
        <v>1452</v>
      </c>
      <c r="AE13" s="33">
        <f t="shared" si="5"/>
        <v>1100.6500000000001</v>
      </c>
      <c r="AF13" s="127">
        <f t="shared" si="5"/>
        <v>351.34999999999997</v>
      </c>
    </row>
    <row r="14" spans="1:32" s="8" customFormat="1" x14ac:dyDescent="0.3">
      <c r="A14" s="2"/>
      <c r="B14" s="29"/>
      <c r="C14" s="29"/>
      <c r="D14" s="167"/>
      <c r="E14" s="118"/>
      <c r="F14" s="36"/>
      <c r="G14" s="36"/>
      <c r="H14" s="129"/>
      <c r="I14" s="62"/>
      <c r="J14" s="173"/>
      <c r="K14" s="191"/>
      <c r="L14" s="198"/>
      <c r="M14" s="198"/>
      <c r="N14" s="199"/>
      <c r="P14" s="214"/>
      <c r="Q14" s="128"/>
      <c r="R14" s="41"/>
      <c r="S14" s="41"/>
      <c r="T14" s="143"/>
      <c r="V14" s="214"/>
      <c r="W14" s="139"/>
      <c r="X14" s="98"/>
      <c r="Y14" s="98"/>
      <c r="Z14" s="228"/>
      <c r="AB14" s="214"/>
      <c r="AC14" s="139"/>
      <c r="AD14" s="41"/>
      <c r="AE14" s="41"/>
      <c r="AF14" s="143"/>
    </row>
    <row r="15" spans="1:32" x14ac:dyDescent="0.3">
      <c r="A15" s="4" t="s">
        <v>18</v>
      </c>
      <c r="B15" s="96"/>
      <c r="C15" s="96"/>
      <c r="D15" s="168"/>
      <c r="E15" s="118"/>
      <c r="F15" s="122"/>
      <c r="G15" s="122"/>
      <c r="H15" s="124"/>
      <c r="I15" s="62"/>
      <c r="J15" s="173"/>
      <c r="K15" s="191"/>
      <c r="L15" s="198"/>
      <c r="M15" s="198"/>
      <c r="N15" s="199"/>
      <c r="P15" s="214"/>
      <c r="Q15" s="139"/>
      <c r="R15" s="41"/>
      <c r="S15" s="41"/>
      <c r="T15" s="143"/>
      <c r="V15" s="214"/>
      <c r="W15" s="139"/>
      <c r="X15" s="98"/>
      <c r="Y15" s="98"/>
      <c r="Z15" s="228"/>
      <c r="AB15" s="214"/>
      <c r="AC15" s="139"/>
      <c r="AD15" s="41"/>
      <c r="AE15" s="41"/>
      <c r="AF15" s="143"/>
    </row>
    <row r="16" spans="1:32" x14ac:dyDescent="0.3">
      <c r="A16" s="3" t="s">
        <v>17</v>
      </c>
      <c r="B16" s="31" t="s">
        <v>136</v>
      </c>
      <c r="C16" s="31"/>
      <c r="D16" s="167">
        <v>5020</v>
      </c>
      <c r="E16" s="121">
        <v>200</v>
      </c>
      <c r="F16" s="122">
        <f>E16/12*Summary!$G$31</f>
        <v>150</v>
      </c>
      <c r="G16" s="123">
        <v>243</v>
      </c>
      <c r="H16" s="124">
        <f t="shared" ref="H16:H21" si="6">F16-G16</f>
        <v>-93</v>
      </c>
      <c r="I16" s="65"/>
      <c r="J16" s="167">
        <v>5520</v>
      </c>
      <c r="K16" s="196">
        <v>410</v>
      </c>
      <c r="L16" s="193">
        <f>K16/12*Summary!$G$31</f>
        <v>307.5</v>
      </c>
      <c r="M16" s="194">
        <v>426.06</v>
      </c>
      <c r="N16" s="195">
        <f t="shared" ref="N16:N21" si="7">L16-M16</f>
        <v>-118.56</v>
      </c>
      <c r="P16" s="214">
        <v>5770</v>
      </c>
      <c r="Q16" s="121">
        <v>200</v>
      </c>
      <c r="R16" s="122">
        <f>Q16/12*Summary!$G$31</f>
        <v>150</v>
      </c>
      <c r="S16" s="123">
        <v>87.75</v>
      </c>
      <c r="T16" s="124">
        <f t="shared" ref="T16:T21" si="8">R16-S16</f>
        <v>62.25</v>
      </c>
      <c r="V16" s="214">
        <v>6020</v>
      </c>
      <c r="W16" s="121">
        <v>1000</v>
      </c>
      <c r="X16" s="122">
        <f>W16/12*Summary!$G$31</f>
        <v>750</v>
      </c>
      <c r="Y16" s="142">
        <v>0</v>
      </c>
      <c r="Z16" s="124">
        <f t="shared" ref="Z16:Z17" si="9">X16-Y16</f>
        <v>750</v>
      </c>
      <c r="AB16" s="214">
        <v>6270</v>
      </c>
      <c r="AC16" s="121">
        <v>250</v>
      </c>
      <c r="AD16" s="122">
        <f>AC16/12*Summary!$G$31</f>
        <v>187.5</v>
      </c>
      <c r="AE16" s="142">
        <v>169.01</v>
      </c>
      <c r="AF16" s="124">
        <f t="shared" ref="AF16:AF19" si="10">AD16-AE16</f>
        <v>18.490000000000009</v>
      </c>
    </row>
    <row r="17" spans="1:32" x14ac:dyDescent="0.3">
      <c r="A17" s="3" t="s">
        <v>13</v>
      </c>
      <c r="B17" s="31" t="s">
        <v>136</v>
      </c>
      <c r="C17" s="31"/>
      <c r="D17" s="167">
        <v>5021</v>
      </c>
      <c r="E17" s="121">
        <v>50</v>
      </c>
      <c r="F17" s="122">
        <f>E17/12*Summary!$G$31</f>
        <v>37.5</v>
      </c>
      <c r="G17" s="123">
        <v>0</v>
      </c>
      <c r="H17" s="124">
        <f t="shared" si="6"/>
        <v>37.5</v>
      </c>
      <c r="I17" s="65"/>
      <c r="J17" s="167">
        <v>5521</v>
      </c>
      <c r="K17" s="196">
        <v>50</v>
      </c>
      <c r="L17" s="193">
        <f>K17/12*Summary!$G$31</f>
        <v>37.5</v>
      </c>
      <c r="M17" s="194">
        <v>0</v>
      </c>
      <c r="N17" s="195">
        <f t="shared" si="7"/>
        <v>37.5</v>
      </c>
      <c r="P17" s="214">
        <v>5771</v>
      </c>
      <c r="Q17" s="121">
        <v>50</v>
      </c>
      <c r="R17" s="122">
        <f>Q17/12*Summary!$G$31</f>
        <v>37.5</v>
      </c>
      <c r="S17" s="123">
        <v>0</v>
      </c>
      <c r="T17" s="124">
        <f t="shared" si="8"/>
        <v>37.5</v>
      </c>
      <c r="V17" s="214">
        <v>6021</v>
      </c>
      <c r="W17" s="121">
        <v>50</v>
      </c>
      <c r="X17" s="122">
        <f>W17/12*Summary!$G$31</f>
        <v>37.5</v>
      </c>
      <c r="Y17" s="142">
        <v>0</v>
      </c>
      <c r="Z17" s="124">
        <f t="shared" si="9"/>
        <v>37.5</v>
      </c>
      <c r="AB17" s="214">
        <v>6271</v>
      </c>
      <c r="AC17" s="121">
        <v>50</v>
      </c>
      <c r="AD17" s="122">
        <f>AC17/12*Summary!$G$31</f>
        <v>37.5</v>
      </c>
      <c r="AE17" s="142">
        <v>0</v>
      </c>
      <c r="AF17" s="124">
        <f t="shared" si="10"/>
        <v>37.5</v>
      </c>
    </row>
    <row r="18" spans="1:32" x14ac:dyDescent="0.3">
      <c r="A18" s="534" t="s">
        <v>299</v>
      </c>
      <c r="B18" s="31" t="s">
        <v>136</v>
      </c>
      <c r="C18" s="31"/>
      <c r="D18" s="167">
        <v>5022</v>
      </c>
      <c r="E18" s="121">
        <v>25</v>
      </c>
      <c r="F18" s="122">
        <f>E18/12*Summary!$G$31</f>
        <v>18.75</v>
      </c>
      <c r="G18" s="123">
        <v>79.8</v>
      </c>
      <c r="H18" s="124">
        <f t="shared" si="6"/>
        <v>-61.05</v>
      </c>
      <c r="I18" s="65"/>
      <c r="J18" s="167">
        <v>5522</v>
      </c>
      <c r="K18" s="196">
        <v>50</v>
      </c>
      <c r="L18" s="193">
        <f>K18/12*Summary!$G$31</f>
        <v>37.5</v>
      </c>
      <c r="M18" s="194">
        <v>246</v>
      </c>
      <c r="N18" s="195">
        <f t="shared" si="7"/>
        <v>-208.5</v>
      </c>
      <c r="P18" s="214">
        <v>5772</v>
      </c>
      <c r="Q18" s="121">
        <v>50</v>
      </c>
      <c r="R18" s="122">
        <f>Q18/12*Summary!$G$31</f>
        <v>37.5</v>
      </c>
      <c r="S18" s="123">
        <v>106.8</v>
      </c>
      <c r="T18" s="124">
        <f t="shared" si="8"/>
        <v>-69.3</v>
      </c>
      <c r="V18" s="214">
        <v>6024</v>
      </c>
      <c r="W18" s="139">
        <v>150</v>
      </c>
      <c r="X18" s="122">
        <f>W18/12*Summary!$G$31</f>
        <v>112.5</v>
      </c>
      <c r="Y18" s="142">
        <v>220.8</v>
      </c>
      <c r="Z18" s="124">
        <f>X18-Y18</f>
        <v>-108.30000000000001</v>
      </c>
      <c r="AB18" s="214">
        <v>6272</v>
      </c>
      <c r="AC18" s="121">
        <v>100</v>
      </c>
      <c r="AD18" s="122">
        <f>AC18/12*Summary!$G$31</f>
        <v>75</v>
      </c>
      <c r="AE18" s="142">
        <v>188.4</v>
      </c>
      <c r="AF18" s="124">
        <f t="shared" si="10"/>
        <v>-113.4</v>
      </c>
    </row>
    <row r="19" spans="1:32" ht="15.75" customHeight="1" x14ac:dyDescent="0.3">
      <c r="A19" s="3" t="s">
        <v>279</v>
      </c>
      <c r="B19" s="31" t="s">
        <v>136</v>
      </c>
      <c r="C19" s="31"/>
      <c r="D19" s="167">
        <v>5023</v>
      </c>
      <c r="E19" s="121">
        <v>51</v>
      </c>
      <c r="F19" s="122">
        <f>E19/12*Summary!$G$31</f>
        <v>38.25</v>
      </c>
      <c r="G19" s="123">
        <v>46.3</v>
      </c>
      <c r="H19" s="124">
        <f t="shared" si="6"/>
        <v>-8.0499999999999972</v>
      </c>
      <c r="I19" s="65"/>
      <c r="J19" s="167">
        <v>5523</v>
      </c>
      <c r="K19" s="196">
        <v>51</v>
      </c>
      <c r="L19" s="193">
        <f>K19/12*Summary!$G$31</f>
        <v>38.25</v>
      </c>
      <c r="M19" s="194">
        <v>130.69</v>
      </c>
      <c r="N19" s="195">
        <f t="shared" si="7"/>
        <v>-92.44</v>
      </c>
      <c r="P19" s="214">
        <v>5773</v>
      </c>
      <c r="Q19" s="121">
        <v>51</v>
      </c>
      <c r="R19" s="122">
        <f>Q19/12*Summary!$G$31</f>
        <v>38.25</v>
      </c>
      <c r="S19" s="123">
        <v>89.5</v>
      </c>
      <c r="T19" s="124">
        <f t="shared" si="8"/>
        <v>-51.25</v>
      </c>
      <c r="V19" s="214">
        <v>6022</v>
      </c>
      <c r="W19" s="121">
        <v>100</v>
      </c>
      <c r="X19" s="122">
        <f>W19/12*Summary!$G$31</f>
        <v>75</v>
      </c>
      <c r="Y19" s="142">
        <v>70.3</v>
      </c>
      <c r="Z19" s="124">
        <f>X19-Y19</f>
        <v>4.7000000000000028</v>
      </c>
      <c r="AB19" s="214">
        <v>6273</v>
      </c>
      <c r="AC19" s="139">
        <v>51</v>
      </c>
      <c r="AD19" s="122">
        <f>AC19/12*Summary!$G$31</f>
        <v>38.25</v>
      </c>
      <c r="AE19" s="142">
        <v>46.3</v>
      </c>
      <c r="AF19" s="124">
        <f t="shared" si="10"/>
        <v>-8.0499999999999972</v>
      </c>
    </row>
    <row r="20" spans="1:32" ht="15.75" customHeight="1" x14ac:dyDescent="0.3">
      <c r="A20" s="15" t="s">
        <v>98</v>
      </c>
      <c r="B20" s="31"/>
      <c r="C20" s="31"/>
      <c r="D20" s="216"/>
      <c r="E20" s="217"/>
      <c r="F20" s="218"/>
      <c r="G20" s="218"/>
      <c r="H20" s="219"/>
      <c r="I20" s="224"/>
      <c r="J20" s="216"/>
      <c r="K20" s="220"/>
      <c r="L20" s="221"/>
      <c r="M20" s="221"/>
      <c r="N20" s="222"/>
      <c r="O20" s="225"/>
      <c r="P20" s="223"/>
      <c r="Q20" s="217"/>
      <c r="R20" s="218"/>
      <c r="S20" s="218"/>
      <c r="T20" s="219"/>
      <c r="V20" s="232">
        <v>6023</v>
      </c>
      <c r="W20" s="121">
        <v>168</v>
      </c>
      <c r="X20" s="122">
        <f>W20/12*Summary!$G$31</f>
        <v>126</v>
      </c>
      <c r="Y20" s="142">
        <v>142.13</v>
      </c>
      <c r="Z20" s="124">
        <f>X20-Y20</f>
        <v>-16.129999999999995</v>
      </c>
      <c r="AB20" s="239"/>
      <c r="AC20" s="240"/>
      <c r="AD20" s="240"/>
      <c r="AE20" s="240"/>
      <c r="AF20" s="219"/>
    </row>
    <row r="21" spans="1:32" x14ac:dyDescent="0.3">
      <c r="A21" s="3" t="s">
        <v>280</v>
      </c>
      <c r="B21" s="3"/>
      <c r="C21" s="3"/>
      <c r="D21" s="173">
        <v>5027</v>
      </c>
      <c r="E21" s="121">
        <v>0</v>
      </c>
      <c r="F21" s="122">
        <f>E21/12*Summary!$G$31</f>
        <v>0</v>
      </c>
      <c r="G21" s="123">
        <v>0</v>
      </c>
      <c r="H21" s="124">
        <f t="shared" si="6"/>
        <v>0</v>
      </c>
      <c r="I21" s="63"/>
      <c r="J21" s="173">
        <v>5528</v>
      </c>
      <c r="K21" s="191">
        <v>0</v>
      </c>
      <c r="L21" s="193">
        <f>K21/12*Summary!$G$31</f>
        <v>0</v>
      </c>
      <c r="M21" s="197">
        <v>0</v>
      </c>
      <c r="N21" s="195">
        <f t="shared" si="7"/>
        <v>0</v>
      </c>
      <c r="P21" s="214">
        <v>5777</v>
      </c>
      <c r="Q21" s="139">
        <v>0</v>
      </c>
      <c r="R21" s="122">
        <f>Q21/12*Summary!$G$31</f>
        <v>0</v>
      </c>
      <c r="S21" s="142">
        <v>0</v>
      </c>
      <c r="T21" s="124">
        <f t="shared" si="8"/>
        <v>0</v>
      </c>
      <c r="V21" s="214">
        <v>6030</v>
      </c>
      <c r="W21" s="139">
        <v>0</v>
      </c>
      <c r="X21" s="122">
        <f>W21/12*Summary!$G$31</f>
        <v>0</v>
      </c>
      <c r="Y21" s="142">
        <v>0</v>
      </c>
      <c r="Z21" s="124">
        <f>X21-Y21</f>
        <v>0</v>
      </c>
      <c r="AB21" s="232">
        <v>6277</v>
      </c>
      <c r="AC21" s="139">
        <v>0</v>
      </c>
      <c r="AD21" s="122">
        <f>AC21/12*Summary!$G$31</f>
        <v>0</v>
      </c>
      <c r="AE21" s="142">
        <v>0</v>
      </c>
      <c r="AF21" s="124">
        <f>AD21-AE21</f>
        <v>0</v>
      </c>
    </row>
    <row r="22" spans="1:32" x14ac:dyDescent="0.3">
      <c r="A22" s="3"/>
      <c r="B22" s="3"/>
      <c r="C22" s="3"/>
      <c r="D22" s="173"/>
      <c r="E22" s="126"/>
      <c r="F22" s="122"/>
      <c r="G22" s="122"/>
      <c r="H22" s="124"/>
      <c r="I22" s="63"/>
      <c r="J22" s="169"/>
      <c r="K22" s="191"/>
      <c r="L22" s="198"/>
      <c r="M22" s="198"/>
      <c r="N22" s="199"/>
      <c r="P22" s="214"/>
      <c r="Q22" s="139"/>
      <c r="R22" s="41"/>
      <c r="S22" s="41"/>
      <c r="T22" s="143"/>
      <c r="V22" s="110"/>
      <c r="W22" s="139"/>
      <c r="X22" s="122"/>
      <c r="Y22" s="98">
        <v>0</v>
      </c>
      <c r="Z22" s="228"/>
      <c r="AB22" s="214"/>
      <c r="AC22" s="139"/>
      <c r="AD22" s="41"/>
      <c r="AE22" s="41"/>
      <c r="AF22" s="143"/>
    </row>
    <row r="23" spans="1:32" s="8" customFormat="1" ht="15" thickBot="1" x14ac:dyDescent="0.35">
      <c r="A23" s="44" t="s">
        <v>103</v>
      </c>
      <c r="B23" s="46"/>
      <c r="C23" s="46"/>
      <c r="D23" s="254"/>
      <c r="E23" s="86">
        <f>SUM(E15:E22)</f>
        <v>326</v>
      </c>
      <c r="F23" s="33">
        <f>SUM(F15:F22)</f>
        <v>244.5</v>
      </c>
      <c r="G23" s="33">
        <f>SUM(G15:G22)</f>
        <v>369.1</v>
      </c>
      <c r="H23" s="127">
        <f>SUM(H15:H22)</f>
        <v>-124.6</v>
      </c>
      <c r="I23" s="35"/>
      <c r="J23" s="255"/>
      <c r="K23" s="251">
        <v>561</v>
      </c>
      <c r="L23" s="252">
        <f>SUM(L15:L22)</f>
        <v>420.75</v>
      </c>
      <c r="M23" s="252">
        <f>SUM(M15:M22)</f>
        <v>802.75</v>
      </c>
      <c r="N23" s="253">
        <f>SUM(N15:N22)</f>
        <v>-382</v>
      </c>
      <c r="P23" s="261"/>
      <c r="Q23" s="88">
        <v>351</v>
      </c>
      <c r="R23" s="44">
        <f>SUM(R15:R22)</f>
        <v>263.25</v>
      </c>
      <c r="S23" s="44">
        <f>SUM(S15:S22)</f>
        <v>284.05</v>
      </c>
      <c r="T23" s="144">
        <f>SUM(T15:T22)</f>
        <v>-20.799999999999997</v>
      </c>
      <c r="V23" s="262"/>
      <c r="W23" s="91">
        <v>1468</v>
      </c>
      <c r="X23" s="34">
        <f>SUM(X15:X22)</f>
        <v>1101</v>
      </c>
      <c r="Y23" s="34">
        <f>SUM(Y15:Y22)</f>
        <v>433.23</v>
      </c>
      <c r="Z23" s="144">
        <f>SUM(Z15:Z22)</f>
        <v>667.7700000000001</v>
      </c>
      <c r="AB23" s="263"/>
      <c r="AC23" s="88">
        <v>451</v>
      </c>
      <c r="AD23" s="44">
        <f>SUM(AD15:AD22)</f>
        <v>338.25</v>
      </c>
      <c r="AE23" s="44">
        <f>SUM(AE15:AE22)</f>
        <v>403.71</v>
      </c>
      <c r="AF23" s="144">
        <f>SUM(AF15:AF22)</f>
        <v>-65.459999999999994</v>
      </c>
    </row>
    <row r="24" spans="1:32" s="8" customFormat="1" x14ac:dyDescent="0.3">
      <c r="A24" s="4"/>
      <c r="B24" s="4"/>
      <c r="C24" s="4"/>
      <c r="D24" s="170"/>
      <c r="E24" s="76"/>
      <c r="F24" s="36"/>
      <c r="G24" s="36"/>
      <c r="H24" s="129"/>
      <c r="I24" s="35"/>
      <c r="J24" s="211"/>
      <c r="K24" s="191"/>
      <c r="L24" s="198"/>
      <c r="M24" s="198"/>
      <c r="N24" s="199"/>
      <c r="P24" s="214"/>
      <c r="Q24" s="139"/>
      <c r="R24" s="41"/>
      <c r="S24" s="41"/>
      <c r="T24" s="143"/>
      <c r="V24" s="137"/>
      <c r="W24" s="139"/>
      <c r="X24" s="13"/>
      <c r="Y24" s="13"/>
      <c r="Z24" s="229"/>
      <c r="AB24" s="148"/>
      <c r="AC24" s="139"/>
      <c r="AD24" s="41"/>
      <c r="AE24" s="41"/>
      <c r="AF24" s="143"/>
    </row>
    <row r="25" spans="1:32" s="8" customFormat="1" ht="15.6" x14ac:dyDescent="0.3">
      <c r="A25" s="15" t="s">
        <v>71</v>
      </c>
      <c r="D25" s="216"/>
      <c r="E25" s="217"/>
      <c r="F25" s="218"/>
      <c r="G25" s="218"/>
      <c r="H25" s="219"/>
      <c r="I25" s="35"/>
      <c r="J25" s="211"/>
      <c r="K25" s="201">
        <v>340</v>
      </c>
      <c r="L25" s="193">
        <f>K25/12*Summary!$G$31</f>
        <v>255</v>
      </c>
      <c r="M25" s="202">
        <f>L25</f>
        <v>255</v>
      </c>
      <c r="N25" s="195">
        <f t="shared" ref="N25" si="11">L25-M25</f>
        <v>0</v>
      </c>
      <c r="P25" s="214"/>
      <c r="Q25" s="126">
        <v>400</v>
      </c>
      <c r="R25" s="122">
        <f>Q25/12*Summary!$G$31</f>
        <v>300</v>
      </c>
      <c r="S25" s="246">
        <f>R25</f>
        <v>300</v>
      </c>
      <c r="T25" s="124">
        <f t="shared" ref="T25" si="12">R25-S25</f>
        <v>0</v>
      </c>
      <c r="V25" s="230"/>
      <c r="W25" s="126">
        <v>670</v>
      </c>
      <c r="X25" s="122">
        <f>W25/12*Summary!$G$31</f>
        <v>502.5</v>
      </c>
      <c r="Y25" s="246">
        <f>X25</f>
        <v>502.5</v>
      </c>
      <c r="Z25" s="124">
        <f t="shared" ref="Z25" si="13">X25-Y25</f>
        <v>0</v>
      </c>
      <c r="AB25" s="148"/>
      <c r="AC25" s="126">
        <v>670</v>
      </c>
      <c r="AD25" s="122">
        <f>AC25/12*Summary!$G$31</f>
        <v>502.5</v>
      </c>
      <c r="AE25" s="132">
        <f>AD25</f>
        <v>502.5</v>
      </c>
      <c r="AF25" s="124">
        <f>AD25-AE25</f>
        <v>0</v>
      </c>
    </row>
    <row r="26" spans="1:32" s="8" customFormat="1" x14ac:dyDescent="0.3">
      <c r="D26" s="165"/>
      <c r="E26" s="9"/>
      <c r="F26" s="9"/>
      <c r="G26" s="9"/>
      <c r="H26" s="149"/>
      <c r="I26" s="62"/>
      <c r="J26" s="209"/>
      <c r="K26" s="191"/>
      <c r="L26" s="193"/>
      <c r="M26" s="193"/>
      <c r="N26" s="195"/>
      <c r="P26" s="214"/>
      <c r="Q26" s="139"/>
      <c r="R26" s="122"/>
      <c r="S26" s="246"/>
      <c r="T26" s="124"/>
      <c r="V26" s="137"/>
      <c r="W26" s="139"/>
      <c r="X26" s="122"/>
      <c r="Y26" s="98"/>
      <c r="Z26" s="228"/>
      <c r="AB26" s="148"/>
      <c r="AC26" s="139"/>
      <c r="AD26" s="41"/>
      <c r="AE26" s="41"/>
      <c r="AF26" s="143"/>
    </row>
    <row r="27" spans="1:32" ht="15" thickBot="1" x14ac:dyDescent="0.35">
      <c r="A27" s="44" t="s">
        <v>101</v>
      </c>
      <c r="B27" s="46"/>
      <c r="C27" s="46"/>
      <c r="D27" s="254"/>
      <c r="E27" s="86">
        <f>SUM(E13+E23)</f>
        <v>1894</v>
      </c>
      <c r="F27" s="33">
        <f>SUM(F13+F23)</f>
        <v>1420.5</v>
      </c>
      <c r="G27" s="33">
        <f>SUM(G13+G23)</f>
        <v>1132.23</v>
      </c>
      <c r="H27" s="127">
        <f>SUM(H13+H23)</f>
        <v>288.27</v>
      </c>
      <c r="I27" s="63"/>
      <c r="J27" s="260"/>
      <c r="K27" s="251">
        <v>2619</v>
      </c>
      <c r="L27" s="252">
        <f>L13+L23+L25</f>
        <v>1964.25</v>
      </c>
      <c r="M27" s="252">
        <f>M13+M23+M25</f>
        <v>2178.66</v>
      </c>
      <c r="N27" s="253">
        <f>N13+N23+N25</f>
        <v>-214.40999999999997</v>
      </c>
      <c r="P27" s="261"/>
      <c r="Q27" s="88">
        <v>2201</v>
      </c>
      <c r="R27" s="44">
        <f>R13+R23+R25</f>
        <v>1650.75</v>
      </c>
      <c r="S27" s="510">
        <f>S13+S23+S25</f>
        <v>1556.73</v>
      </c>
      <c r="T27" s="144">
        <f>T13+T23+T25</f>
        <v>94.020000000000053</v>
      </c>
      <c r="V27" s="262"/>
      <c r="W27" s="91">
        <v>4621</v>
      </c>
      <c r="X27" s="34">
        <f>X13+X23+X25</f>
        <v>3465.75</v>
      </c>
      <c r="Y27" s="34">
        <f>Y13+Y23+Y25</f>
        <v>3150.79</v>
      </c>
      <c r="Z27" s="435">
        <f>Z13+Z23+Z25</f>
        <v>314.96000000000004</v>
      </c>
      <c r="AB27" s="264"/>
      <c r="AC27" s="88">
        <v>3057</v>
      </c>
      <c r="AD27" s="44">
        <f>AD13+AD23+AD25</f>
        <v>2292.75</v>
      </c>
      <c r="AE27" s="44">
        <f>AE13+AE23+AE25</f>
        <v>2006.8600000000001</v>
      </c>
      <c r="AF27" s="144">
        <f>AF13+AF23+AF25</f>
        <v>285.89</v>
      </c>
    </row>
    <row r="28" spans="1:32" x14ac:dyDescent="0.3">
      <c r="A28" s="4"/>
      <c r="B28" s="4"/>
      <c r="C28" s="4"/>
      <c r="D28" s="170"/>
      <c r="E28" s="118"/>
      <c r="F28" s="36"/>
      <c r="G28" s="36"/>
      <c r="H28" s="129"/>
      <c r="I28" s="63"/>
      <c r="J28" s="210"/>
      <c r="K28" s="191"/>
      <c r="L28" s="198"/>
      <c r="M28" s="198"/>
      <c r="N28" s="199"/>
      <c r="P28" s="214"/>
      <c r="Q28" s="139"/>
      <c r="R28" s="41"/>
      <c r="S28" s="357"/>
      <c r="T28" s="143"/>
      <c r="V28" s="137"/>
      <c r="W28" s="139"/>
      <c r="X28" s="98"/>
      <c r="Y28" s="98"/>
      <c r="Z28" s="228"/>
      <c r="AB28" s="110"/>
      <c r="AC28" s="139"/>
      <c r="AD28" s="41"/>
      <c r="AE28" s="41"/>
      <c r="AF28" s="143"/>
    </row>
    <row r="29" spans="1:32" ht="15.6" x14ac:dyDescent="0.3">
      <c r="A29" s="5" t="s">
        <v>77</v>
      </c>
      <c r="B29" s="5"/>
      <c r="C29" s="5"/>
      <c r="D29" s="170"/>
      <c r="E29" s="125">
        <v>1000</v>
      </c>
      <c r="F29" s="122">
        <f>E29/12*Summary!$G$31</f>
        <v>750</v>
      </c>
      <c r="G29" s="132">
        <f>F29</f>
        <v>750</v>
      </c>
      <c r="H29" s="124">
        <f>F29-G29</f>
        <v>0</v>
      </c>
      <c r="I29" s="35"/>
      <c r="J29" s="211"/>
      <c r="K29" s="201">
        <v>3700</v>
      </c>
      <c r="L29" s="193">
        <f>K29/12*Summary!$G$31</f>
        <v>2775</v>
      </c>
      <c r="M29" s="202">
        <f>L29</f>
        <v>2775</v>
      </c>
      <c r="N29" s="195">
        <f t="shared" ref="N29" si="14">L29-M29</f>
        <v>0</v>
      </c>
      <c r="P29" s="214"/>
      <c r="Q29" s="126">
        <v>1000</v>
      </c>
      <c r="R29" s="122">
        <f>Q29/12*Summary!$G$31</f>
        <v>750</v>
      </c>
      <c r="S29" s="246">
        <f>R29</f>
        <v>750</v>
      </c>
      <c r="T29" s="124">
        <f t="shared" ref="T29" si="15">R29-S29</f>
        <v>0</v>
      </c>
      <c r="V29" s="230"/>
      <c r="W29" s="126">
        <v>4500</v>
      </c>
      <c r="X29" s="122">
        <f>W29/12*Summary!$G$31</f>
        <v>3375</v>
      </c>
      <c r="Y29" s="246">
        <f>X29</f>
        <v>3375</v>
      </c>
      <c r="Z29" s="124">
        <f t="shared" ref="Z29" si="16">X29-Y29</f>
        <v>0</v>
      </c>
      <c r="AB29" s="110"/>
      <c r="AC29" s="126">
        <v>7000</v>
      </c>
      <c r="AD29" s="122">
        <f>AC29/12*Summary!$G$31</f>
        <v>5250</v>
      </c>
      <c r="AE29" s="132">
        <f>AD29</f>
        <v>5250</v>
      </c>
      <c r="AF29" s="124">
        <f>AD29-AE29</f>
        <v>0</v>
      </c>
    </row>
    <row r="30" spans="1:32" x14ac:dyDescent="0.3">
      <c r="A30" s="5"/>
      <c r="B30" s="5"/>
      <c r="C30" s="5"/>
      <c r="D30" s="170"/>
      <c r="E30" s="126"/>
      <c r="F30" s="122"/>
      <c r="G30" s="122"/>
      <c r="H30" s="124"/>
      <c r="J30" s="212"/>
      <c r="K30" s="191"/>
      <c r="L30" s="193"/>
      <c r="M30" s="193"/>
      <c r="N30" s="195"/>
      <c r="P30" s="214"/>
      <c r="Q30" s="139"/>
      <c r="R30" s="122"/>
      <c r="S30" s="122"/>
      <c r="T30" s="124"/>
      <c r="V30" s="137"/>
      <c r="W30" s="139"/>
      <c r="X30" s="122"/>
      <c r="Y30" s="98"/>
      <c r="Z30" s="228"/>
      <c r="AB30" s="110"/>
      <c r="AC30" s="233"/>
      <c r="AD30" s="46"/>
      <c r="AE30" s="46"/>
      <c r="AF30" s="161"/>
    </row>
    <row r="31" spans="1:32" ht="15" thickBot="1" x14ac:dyDescent="0.35">
      <c r="A31" s="44" t="s">
        <v>0</v>
      </c>
      <c r="B31" s="46"/>
      <c r="C31" s="46"/>
      <c r="D31" s="254"/>
      <c r="E31" s="86">
        <f>SUM(E27:E29)</f>
        <v>2894</v>
      </c>
      <c r="F31" s="37">
        <f>SUM(F27:F29)</f>
        <v>2170.5</v>
      </c>
      <c r="G31" s="37">
        <f>SUM(G27:G29)</f>
        <v>1882.23</v>
      </c>
      <c r="H31" s="133">
        <f>SUM(H27:H29)</f>
        <v>288.27</v>
      </c>
      <c r="I31"/>
      <c r="J31" s="256"/>
      <c r="K31" s="257">
        <f t="shared" ref="K31:N31" si="17">SUM(K27:K30)</f>
        <v>6319</v>
      </c>
      <c r="L31" s="258">
        <f t="shared" si="17"/>
        <v>4739.25</v>
      </c>
      <c r="M31" s="258">
        <f t="shared" si="17"/>
        <v>4953.66</v>
      </c>
      <c r="N31" s="259">
        <f t="shared" si="17"/>
        <v>-214.40999999999997</v>
      </c>
      <c r="P31" s="261"/>
      <c r="Q31" s="89">
        <f t="shared" ref="Q31:T31" si="18">SUM(Q27:Q30)</f>
        <v>3201</v>
      </c>
      <c r="R31" s="42">
        <f t="shared" si="18"/>
        <v>2400.75</v>
      </c>
      <c r="S31" s="42">
        <f t="shared" si="18"/>
        <v>2306.73</v>
      </c>
      <c r="T31" s="147">
        <f t="shared" si="18"/>
        <v>94.020000000000053</v>
      </c>
      <c r="V31" s="262"/>
      <c r="W31" s="87">
        <f t="shared" ref="W31:Z31" si="19">SUM(W27:W30)</f>
        <v>9121</v>
      </c>
      <c r="X31" s="16">
        <f t="shared" si="19"/>
        <v>6840.75</v>
      </c>
      <c r="Y31" s="16">
        <f t="shared" si="19"/>
        <v>6525.79</v>
      </c>
      <c r="Z31" s="147">
        <f t="shared" si="19"/>
        <v>314.96000000000004</v>
      </c>
      <c r="AB31" s="263"/>
      <c r="AC31" s="89">
        <f t="shared" ref="AC31:AF31" si="20">SUM(AC27:AC30)</f>
        <v>10057</v>
      </c>
      <c r="AD31" s="42">
        <f t="shared" si="20"/>
        <v>7542.75</v>
      </c>
      <c r="AE31" s="42">
        <f t="shared" si="20"/>
        <v>7256.8600000000006</v>
      </c>
      <c r="AF31" s="147">
        <f t="shared" si="20"/>
        <v>285.89</v>
      </c>
    </row>
    <row r="32" spans="1:32" x14ac:dyDescent="0.3">
      <c r="A32" s="46"/>
      <c r="B32" s="46"/>
      <c r="C32" s="46"/>
      <c r="D32" s="172"/>
      <c r="E32" s="76"/>
      <c r="F32" s="162"/>
      <c r="G32" s="162"/>
      <c r="H32" s="162"/>
      <c r="I32"/>
      <c r="J32" s="234"/>
      <c r="K32" s="235"/>
      <c r="L32" s="236"/>
      <c r="M32" s="236"/>
      <c r="N32" s="236"/>
      <c r="P32" s="95"/>
      <c r="Q32" s="102"/>
      <c r="R32" s="160"/>
      <c r="S32" s="160"/>
      <c r="T32" s="160"/>
      <c r="V32" s="98"/>
      <c r="W32" s="100"/>
      <c r="X32" s="237"/>
      <c r="Y32" s="237"/>
      <c r="Z32" s="160"/>
      <c r="AB32" s="6"/>
      <c r="AC32" s="102"/>
      <c r="AD32" s="160"/>
      <c r="AE32" s="160"/>
      <c r="AF32" s="160"/>
    </row>
    <row r="33" spans="1:32" ht="15" thickBot="1" x14ac:dyDescent="0.35">
      <c r="A33" s="538"/>
      <c r="B33" s="46"/>
      <c r="C33" s="46"/>
      <c r="D33" s="172"/>
      <c r="E33" s="76"/>
      <c r="F33" s="162"/>
      <c r="G33" s="162"/>
      <c r="H33" s="162"/>
      <c r="I33"/>
      <c r="J33" s="234"/>
      <c r="K33" s="235"/>
      <c r="L33" s="236"/>
      <c r="M33" s="236"/>
      <c r="N33" s="236"/>
      <c r="P33" s="95"/>
      <c r="Q33" s="102"/>
      <c r="R33" s="160"/>
      <c r="S33" s="160"/>
      <c r="T33" s="160"/>
      <c r="V33" s="98"/>
      <c r="W33" s="100"/>
      <c r="X33" s="237"/>
      <c r="Y33" s="237"/>
      <c r="Z33" s="237"/>
      <c r="AB33" s="6"/>
      <c r="AC33" s="102"/>
      <c r="AD33" s="160"/>
      <c r="AE33" s="160"/>
      <c r="AF33" s="160"/>
    </row>
    <row r="34" spans="1:32" ht="21.6" thickBot="1" x14ac:dyDescent="0.45">
      <c r="A34" s="538"/>
      <c r="B34" s="10"/>
      <c r="C34" s="10"/>
      <c r="D34" s="174"/>
      <c r="E34" s="623" t="s">
        <v>117</v>
      </c>
      <c r="F34" s="555"/>
      <c r="G34" s="555"/>
      <c r="H34" s="555"/>
      <c r="I34" s="624"/>
      <c r="J34" s="234"/>
      <c r="K34" s="623" t="s">
        <v>142</v>
      </c>
      <c r="L34" s="555"/>
      <c r="M34" s="555"/>
      <c r="N34" s="556"/>
      <c r="O34"/>
      <c r="P34" s="95"/>
      <c r="Q34" s="102"/>
      <c r="R34" s="160"/>
      <c r="S34" s="160"/>
      <c r="T34" s="160"/>
      <c r="V34" s="98"/>
      <c r="W34" s="100"/>
      <c r="X34" s="237"/>
      <c r="Y34" s="237"/>
      <c r="Z34" s="237"/>
      <c r="AB34" s="6"/>
      <c r="AC34" s="102"/>
      <c r="AD34" s="160"/>
      <c r="AE34" s="160"/>
      <c r="AF34" s="160"/>
    </row>
    <row r="35" spans="1:32" x14ac:dyDescent="0.3">
      <c r="A35" s="538"/>
      <c r="B35" s="11"/>
      <c r="C35" s="11"/>
      <c r="D35" s="175"/>
      <c r="E35" s="137"/>
      <c r="F35" s="139"/>
      <c r="G35" s="139"/>
      <c r="H35" s="139"/>
      <c r="I35" s="140"/>
      <c r="J35" s="234"/>
      <c r="K35" s="137"/>
      <c r="L35" s="139"/>
      <c r="M35" s="139"/>
      <c r="N35" s="140"/>
      <c r="O35"/>
      <c r="P35" s="95"/>
      <c r="Q35" s="102"/>
      <c r="R35" s="160"/>
      <c r="S35" s="160"/>
      <c r="T35" s="160"/>
      <c r="V35" s="98"/>
      <c r="W35" s="100"/>
      <c r="X35" s="237"/>
      <c r="Y35" s="237"/>
      <c r="Z35" s="237"/>
      <c r="AB35" s="6"/>
      <c r="AC35" s="102"/>
      <c r="AD35" s="160"/>
      <c r="AE35" s="160"/>
      <c r="AF35" s="160"/>
    </row>
    <row r="36" spans="1:32" ht="21" x14ac:dyDescent="0.4">
      <c r="A36" s="538"/>
      <c r="B36" s="14"/>
      <c r="C36" s="14"/>
      <c r="D36" s="176"/>
      <c r="E36" s="614">
        <v>2021</v>
      </c>
      <c r="F36" s="605"/>
      <c r="G36" s="605"/>
      <c r="H36" s="605"/>
      <c r="I36" s="606"/>
      <c r="J36" s="234"/>
      <c r="K36" s="557">
        <v>2021</v>
      </c>
      <c r="L36" s="553"/>
      <c r="M36" s="553"/>
      <c r="N36" s="554"/>
      <c r="O36"/>
      <c r="P36" s="95"/>
      <c r="Q36" s="102"/>
      <c r="R36" s="160"/>
      <c r="S36" s="160"/>
      <c r="T36" s="160"/>
      <c r="V36" s="98"/>
      <c r="W36" s="100"/>
      <c r="X36" s="237"/>
      <c r="Y36" s="237"/>
      <c r="Z36" s="237"/>
      <c r="AB36" s="6"/>
      <c r="AC36" s="102"/>
      <c r="AD36" s="160"/>
      <c r="AE36" s="160"/>
      <c r="AF36" s="160"/>
    </row>
    <row r="37" spans="1:32" x14ac:dyDescent="0.3">
      <c r="A37" s="82"/>
      <c r="B37" s="9"/>
      <c r="C37" s="9"/>
      <c r="D37" s="171"/>
      <c r="E37" s="511" t="s">
        <v>100</v>
      </c>
      <c r="F37" s="512"/>
      <c r="G37" s="93" t="s">
        <v>81</v>
      </c>
      <c r="H37" s="93" t="s">
        <v>75</v>
      </c>
      <c r="I37" s="150"/>
      <c r="J37" s="234"/>
      <c r="K37" s="625" t="s">
        <v>277</v>
      </c>
      <c r="L37" s="6"/>
      <c r="M37" s="93" t="s">
        <v>81</v>
      </c>
      <c r="N37" s="113" t="s">
        <v>75</v>
      </c>
      <c r="O37"/>
      <c r="P37" s="95"/>
      <c r="Q37" s="102"/>
      <c r="R37" s="160"/>
      <c r="S37" s="160"/>
      <c r="T37" s="160"/>
      <c r="V37" s="98"/>
      <c r="W37" s="100"/>
      <c r="X37" s="237"/>
      <c r="Y37" s="237"/>
      <c r="Z37" s="237"/>
      <c r="AB37" s="6"/>
      <c r="AC37" s="102"/>
      <c r="AD37" s="160"/>
      <c r="AE37" s="160"/>
      <c r="AF37" s="160"/>
    </row>
    <row r="38" spans="1:32" x14ac:dyDescent="0.3">
      <c r="A38" s="9"/>
      <c r="B38" s="9"/>
      <c r="C38" s="9"/>
      <c r="D38" s="171"/>
      <c r="E38" s="445" t="s">
        <v>99</v>
      </c>
      <c r="F38" s="115" t="s">
        <v>129</v>
      </c>
      <c r="G38" s="299" t="str">
        <f>Summary!$H$31</f>
        <v>September</v>
      </c>
      <c r="H38" s="151" t="s">
        <v>130</v>
      </c>
      <c r="I38" s="150"/>
      <c r="J38" s="234"/>
      <c r="K38" s="445" t="s">
        <v>99</v>
      </c>
      <c r="L38" s="115" t="s">
        <v>129</v>
      </c>
      <c r="M38" s="299" t="str">
        <f>Summary!$H$31</f>
        <v>September</v>
      </c>
      <c r="N38" s="116" t="s">
        <v>130</v>
      </c>
      <c r="O38"/>
      <c r="P38" s="95"/>
      <c r="Q38" s="102"/>
      <c r="R38" s="160"/>
      <c r="S38" s="160"/>
      <c r="T38" s="160"/>
      <c r="V38" s="98"/>
      <c r="W38" s="100"/>
      <c r="X38" s="237"/>
      <c r="Y38" s="237"/>
      <c r="Z38" s="237"/>
      <c r="AB38" s="6"/>
      <c r="AC38" s="102"/>
      <c r="AD38" s="160"/>
      <c r="AE38" s="160"/>
      <c r="AF38" s="160"/>
    </row>
    <row r="39" spans="1:32" x14ac:dyDescent="0.3">
      <c r="A39" s="11"/>
      <c r="B39" s="11"/>
      <c r="C39" s="11"/>
      <c r="D39" s="175"/>
      <c r="E39" s="446"/>
      <c r="F39" s="139"/>
      <c r="G39" s="139"/>
      <c r="H39" s="139"/>
      <c r="I39" s="150"/>
      <c r="J39" s="234"/>
      <c r="K39" s="446"/>
      <c r="L39" s="139"/>
      <c r="M39" s="139"/>
      <c r="N39" s="140"/>
      <c r="O39"/>
      <c r="P39" s="95"/>
      <c r="Q39" s="102"/>
      <c r="R39" s="160"/>
      <c r="S39" s="160"/>
      <c r="T39" s="160"/>
      <c r="V39" s="98"/>
      <c r="W39" s="100"/>
      <c r="X39" s="237"/>
      <c r="Y39" s="237"/>
      <c r="Z39" s="237"/>
      <c r="AB39" s="6"/>
      <c r="AC39" s="102"/>
      <c r="AD39" s="160"/>
      <c r="AE39" s="160"/>
      <c r="AF39" s="160"/>
    </row>
    <row r="40" spans="1:32" ht="15.6" x14ac:dyDescent="0.3">
      <c r="A40" s="12" t="s">
        <v>70</v>
      </c>
      <c r="B40" s="12"/>
      <c r="C40" s="12"/>
      <c r="D40" s="177"/>
      <c r="E40" s="447">
        <v>500</v>
      </c>
      <c r="F40" s="122">
        <f>E40/12*Summary!$G$31</f>
        <v>375</v>
      </c>
      <c r="G40" s="132">
        <f>F40</f>
        <v>375</v>
      </c>
      <c r="H40" s="122">
        <f>F40-G40</f>
        <v>0</v>
      </c>
      <c r="I40" s="150"/>
      <c r="J40" s="234"/>
      <c r="K40" s="447">
        <v>440</v>
      </c>
      <c r="L40" s="122">
        <f>K40/12*Summary!$G$31</f>
        <v>330</v>
      </c>
      <c r="M40" s="246">
        <f>L40</f>
        <v>330</v>
      </c>
      <c r="N40" s="124">
        <f>L40-M40</f>
        <v>0</v>
      </c>
      <c r="O40"/>
      <c r="P40" s="95"/>
      <c r="Q40" s="102"/>
      <c r="R40" s="160"/>
      <c r="S40" s="160"/>
      <c r="T40" s="160"/>
      <c r="V40" s="98"/>
      <c r="W40" s="100"/>
      <c r="X40" s="237"/>
      <c r="Y40" s="237"/>
      <c r="Z40" s="237"/>
      <c r="AB40" s="6"/>
      <c r="AC40" s="102"/>
      <c r="AD40" s="160"/>
      <c r="AE40" s="160"/>
      <c r="AF40" s="160"/>
    </row>
    <row r="41" spans="1:32" x14ac:dyDescent="0.3">
      <c r="A41" s="11"/>
      <c r="B41" s="11"/>
      <c r="C41" s="11"/>
      <c r="D41" s="175"/>
      <c r="E41" s="446"/>
      <c r="F41" s="38"/>
      <c r="G41" s="38"/>
      <c r="H41" s="38"/>
      <c r="I41" s="150"/>
      <c r="J41" s="234"/>
      <c r="K41" s="446"/>
      <c r="L41" s="38"/>
      <c r="M41" s="38"/>
      <c r="N41" s="626"/>
      <c r="O41"/>
      <c r="P41" s="95"/>
      <c r="Q41" s="102"/>
      <c r="R41" s="160"/>
      <c r="S41" s="160"/>
      <c r="T41" s="160"/>
      <c r="V41" s="98"/>
      <c r="W41" s="100"/>
      <c r="X41" s="237"/>
      <c r="Y41" s="237"/>
      <c r="Z41" s="237"/>
      <c r="AB41" s="6"/>
      <c r="AC41" s="102"/>
      <c r="AD41" s="160"/>
      <c r="AE41" s="160"/>
      <c r="AF41" s="160"/>
    </row>
    <row r="42" spans="1:32" ht="15" thickBot="1" x14ac:dyDescent="0.35">
      <c r="A42" s="44" t="s">
        <v>101</v>
      </c>
      <c r="B42" s="46"/>
      <c r="C42" s="46"/>
      <c r="D42" s="172"/>
      <c r="E42" s="448">
        <v>500</v>
      </c>
      <c r="F42" s="43">
        <f>SUM(F39:F41)</f>
        <v>375</v>
      </c>
      <c r="G42" s="43">
        <f>SUM(G39:G41)</f>
        <v>375</v>
      </c>
      <c r="H42" s="43">
        <f>SUM(H39:H41)</f>
        <v>0</v>
      </c>
      <c r="I42" s="150"/>
      <c r="J42" s="234"/>
      <c r="K42" s="448">
        <f>SUM(K39:K41)</f>
        <v>440</v>
      </c>
      <c r="L42" s="43">
        <f>SUM(L39:L41)</f>
        <v>330</v>
      </c>
      <c r="M42" s="43">
        <f>SUM(M39:M41)</f>
        <v>330</v>
      </c>
      <c r="N42" s="627">
        <f>SUM(N39:N41)</f>
        <v>0</v>
      </c>
      <c r="O42"/>
      <c r="P42" s="95"/>
      <c r="Q42" s="102"/>
      <c r="R42" s="160"/>
      <c r="S42" s="160"/>
      <c r="T42" s="160"/>
      <c r="V42" s="98"/>
      <c r="W42" s="100"/>
      <c r="X42" s="237"/>
      <c r="Y42" s="237"/>
      <c r="Z42" s="237"/>
      <c r="AB42" s="6"/>
      <c r="AC42" s="102"/>
      <c r="AD42" s="160"/>
      <c r="AE42" s="160"/>
      <c r="AF42" s="160"/>
    </row>
    <row r="43" spans="1:32" x14ac:dyDescent="0.3">
      <c r="A43" s="12"/>
      <c r="B43" s="12"/>
      <c r="C43" s="12"/>
      <c r="D43" s="177"/>
      <c r="E43" s="446"/>
      <c r="F43" s="38"/>
      <c r="G43" s="38"/>
      <c r="H43" s="38"/>
      <c r="I43" s="150"/>
      <c r="J43" s="234"/>
      <c r="K43" s="446"/>
      <c r="L43" s="38"/>
      <c r="M43" s="38"/>
      <c r="N43" s="626"/>
      <c r="O43"/>
      <c r="P43" s="95"/>
      <c r="Q43" s="102"/>
      <c r="R43" s="160"/>
      <c r="S43" s="160"/>
      <c r="T43" s="160"/>
      <c r="V43" s="98"/>
      <c r="W43" s="100"/>
      <c r="X43" s="237"/>
      <c r="Y43" s="237"/>
      <c r="Z43" s="237"/>
      <c r="AB43" s="6"/>
      <c r="AC43" s="102"/>
      <c r="AD43" s="160"/>
      <c r="AE43" s="160"/>
      <c r="AF43" s="160"/>
    </row>
    <row r="44" spans="1:32" ht="15.6" x14ac:dyDescent="0.3">
      <c r="A44" s="12" t="s">
        <v>76</v>
      </c>
      <c r="B44" s="12"/>
      <c r="C44" s="12"/>
      <c r="D44" s="177"/>
      <c r="E44" s="447">
        <v>3500</v>
      </c>
      <c r="F44" s="122">
        <f>E44/12*Summary!$G$31</f>
        <v>2625</v>
      </c>
      <c r="G44" s="132">
        <f>F44</f>
        <v>2625</v>
      </c>
      <c r="H44" s="122">
        <f>F44-G44</f>
        <v>0</v>
      </c>
      <c r="I44" s="150"/>
      <c r="J44" s="234"/>
      <c r="K44" s="447">
        <v>4000</v>
      </c>
      <c r="L44" s="122">
        <f>K44/12*Summary!$G$31</f>
        <v>3000</v>
      </c>
      <c r="M44" s="246">
        <f>L44</f>
        <v>3000</v>
      </c>
      <c r="N44" s="124">
        <f>L44-M44</f>
        <v>0</v>
      </c>
      <c r="O44"/>
      <c r="P44" s="95"/>
      <c r="Q44" s="102"/>
      <c r="R44" s="160"/>
      <c r="S44" s="160"/>
      <c r="T44" s="160"/>
      <c r="V44" s="98"/>
      <c r="W44" s="100"/>
      <c r="X44" s="237"/>
      <c r="Y44" s="237"/>
      <c r="Z44" s="237"/>
      <c r="AB44" s="6"/>
      <c r="AC44" s="102"/>
      <c r="AD44" s="160"/>
      <c r="AE44" s="160"/>
      <c r="AF44" s="160"/>
    </row>
    <row r="45" spans="1:32" x14ac:dyDescent="0.3">
      <c r="A45" s="12"/>
      <c r="B45" s="12"/>
      <c r="C45" s="12"/>
      <c r="D45" s="177"/>
      <c r="E45" s="446"/>
      <c r="F45" s="38"/>
      <c r="G45" s="38"/>
      <c r="H45" s="38"/>
      <c r="I45" s="150"/>
      <c r="J45" s="234"/>
      <c r="K45" s="446"/>
      <c r="L45" s="38"/>
      <c r="M45" s="38"/>
      <c r="N45" s="626"/>
      <c r="O45"/>
      <c r="P45" s="95"/>
      <c r="Q45" s="102"/>
      <c r="R45" s="160"/>
      <c r="S45" s="160"/>
      <c r="T45" s="160"/>
      <c r="V45" s="98"/>
      <c r="W45" s="100"/>
      <c r="X45" s="237"/>
      <c r="Y45" s="237"/>
      <c r="Z45" s="237"/>
      <c r="AB45" s="6"/>
      <c r="AC45" s="102"/>
      <c r="AD45" s="160"/>
      <c r="AE45" s="160"/>
      <c r="AF45" s="160"/>
    </row>
    <row r="46" spans="1:32" ht="15" thickBot="1" x14ac:dyDescent="0.35">
      <c r="A46" s="44" t="s">
        <v>0</v>
      </c>
      <c r="B46" s="46"/>
      <c r="C46" s="46"/>
      <c r="D46" s="172"/>
      <c r="E46" s="448">
        <f>SUM(E42:E44)</f>
        <v>4000</v>
      </c>
      <c r="F46" s="43">
        <f>SUM(F42:F44)</f>
        <v>3000</v>
      </c>
      <c r="G46" s="43">
        <f>SUM(G42:G44)</f>
        <v>3000</v>
      </c>
      <c r="H46" s="43">
        <f>SUM(H42:H44)</f>
        <v>0</v>
      </c>
      <c r="I46" s="152"/>
      <c r="J46" s="234"/>
      <c r="K46" s="448">
        <f>SUM(K42:K44)</f>
        <v>4440</v>
      </c>
      <c r="L46" s="43">
        <f>SUM(L42:L44)</f>
        <v>3330</v>
      </c>
      <c r="M46" s="43">
        <f>SUM(M42:M44)</f>
        <v>3330</v>
      </c>
      <c r="N46" s="627">
        <f>SUM(N42:N44)</f>
        <v>0</v>
      </c>
      <c r="O46"/>
      <c r="P46" s="95"/>
      <c r="Q46" s="102"/>
      <c r="R46" s="160"/>
      <c r="S46" s="160"/>
      <c r="T46" s="160"/>
      <c r="V46" s="98"/>
      <c r="W46" s="100"/>
      <c r="X46" s="237"/>
      <c r="Y46" s="237"/>
      <c r="Z46" s="237"/>
      <c r="AB46" s="6"/>
      <c r="AC46" s="102"/>
      <c r="AD46" s="160"/>
      <c r="AE46" s="160"/>
      <c r="AF46" s="160"/>
    </row>
    <row r="47" spans="1:32" x14ac:dyDescent="0.3">
      <c r="A47" s="11"/>
      <c r="B47" s="11"/>
      <c r="C47" s="11"/>
      <c r="D47" s="175"/>
      <c r="E47" s="11"/>
      <c r="F47" s="79"/>
      <c r="G47" s="79"/>
      <c r="H47" s="79"/>
      <c r="I47" s="79"/>
      <c r="J47" s="234"/>
      <c r="K47" s="235"/>
      <c r="L47" s="236"/>
      <c r="M47" s="236"/>
      <c r="N47" s="236"/>
      <c r="O47"/>
      <c r="P47" s="95"/>
      <c r="Q47" s="102"/>
      <c r="R47" s="160"/>
      <c r="S47" s="160"/>
      <c r="T47" s="160"/>
      <c r="V47" s="98"/>
      <c r="W47" s="100"/>
      <c r="X47" s="237"/>
      <c r="Y47" s="237"/>
      <c r="Z47" s="237"/>
      <c r="AB47" s="6"/>
      <c r="AC47" s="102"/>
      <c r="AD47" s="160"/>
      <c r="AE47" s="160"/>
      <c r="AF47" s="160"/>
    </row>
    <row r="48" spans="1:32" x14ac:dyDescent="0.3">
      <c r="A48" s="46"/>
      <c r="B48" s="46"/>
      <c r="C48" s="46"/>
      <c r="D48" s="172"/>
      <c r="E48" s="76"/>
      <c r="F48" s="162"/>
      <c r="G48" s="162"/>
      <c r="H48" s="162"/>
      <c r="I48"/>
      <c r="J48" s="234"/>
      <c r="K48" s="235"/>
      <c r="L48" s="236"/>
      <c r="M48" s="236"/>
      <c r="N48" s="236"/>
      <c r="P48" s="95"/>
      <c r="Q48" s="102"/>
      <c r="R48" s="160"/>
      <c r="S48" s="160"/>
      <c r="T48" s="160"/>
      <c r="V48" s="98"/>
      <c r="W48" s="100"/>
      <c r="X48" s="237"/>
      <c r="Y48" s="237"/>
      <c r="Z48" s="237"/>
      <c r="AB48" s="6"/>
      <c r="AC48" s="102"/>
      <c r="AD48" s="160"/>
      <c r="AE48" s="160"/>
      <c r="AF48" s="160"/>
    </row>
    <row r="49" spans="1:32" ht="15" thickBot="1" x14ac:dyDescent="0.35">
      <c r="A49" s="46"/>
      <c r="B49" s="46"/>
      <c r="C49" s="46"/>
      <c r="D49" s="172"/>
      <c r="E49" s="76"/>
      <c r="F49" s="162"/>
      <c r="G49" s="162"/>
      <c r="H49" s="162"/>
      <c r="I49"/>
      <c r="J49" s="234"/>
      <c r="K49" s="235"/>
      <c r="L49" s="236"/>
      <c r="M49" s="236"/>
      <c r="N49" s="236"/>
      <c r="P49" s="95"/>
      <c r="Q49" s="102"/>
      <c r="R49" s="160"/>
      <c r="S49" s="160"/>
      <c r="T49" s="160"/>
      <c r="V49" s="98"/>
      <c r="W49" s="100"/>
      <c r="X49" s="237"/>
      <c r="Y49" s="237"/>
      <c r="Z49" s="237"/>
      <c r="AB49" s="6"/>
      <c r="AC49" s="102"/>
      <c r="AD49" s="160"/>
      <c r="AE49" s="160"/>
      <c r="AF49" s="160"/>
    </row>
    <row r="50" spans="1:32" ht="23.4" x14ac:dyDescent="0.3">
      <c r="A50" s="163"/>
      <c r="B50" s="10"/>
      <c r="C50" s="10"/>
      <c r="D50" s="204" t="s">
        <v>139</v>
      </c>
      <c r="E50" s="108"/>
      <c r="F50" s="108"/>
      <c r="G50" s="108"/>
      <c r="H50" s="109"/>
      <c r="I50" s="66"/>
      <c r="J50" s="213" t="s">
        <v>140</v>
      </c>
      <c r="K50" s="179"/>
      <c r="L50" s="179"/>
      <c r="M50" s="179"/>
      <c r="N50" s="180"/>
      <c r="P50" s="300" t="s">
        <v>122</v>
      </c>
      <c r="Q50" s="301"/>
      <c r="R50" s="301"/>
      <c r="S50" s="301"/>
      <c r="T50" s="302"/>
      <c r="V50" s="213" t="s">
        <v>123</v>
      </c>
      <c r="W50" s="226"/>
      <c r="X50" s="226"/>
      <c r="Y50" s="226"/>
      <c r="Z50" s="227"/>
      <c r="AB50" s="159" t="s">
        <v>141</v>
      </c>
      <c r="AC50" s="226"/>
      <c r="AD50" s="226"/>
      <c r="AE50" s="226"/>
      <c r="AF50" s="227"/>
    </row>
    <row r="51" spans="1:32" x14ac:dyDescent="0.3">
      <c r="A51" s="618"/>
      <c r="B51" s="618"/>
      <c r="C51" s="618"/>
      <c r="D51" s="165"/>
      <c r="E51" s="111"/>
      <c r="F51" s="111"/>
      <c r="G51" s="111"/>
      <c r="H51" s="112"/>
      <c r="I51" s="67"/>
      <c r="J51" s="206"/>
      <c r="K51" s="182"/>
      <c r="L51" s="182"/>
      <c r="M51" s="182"/>
      <c r="N51" s="183"/>
      <c r="P51" s="303"/>
      <c r="Q51" s="304"/>
      <c r="R51" s="304"/>
      <c r="S51" s="304"/>
      <c r="T51" s="305"/>
      <c r="V51" s="137"/>
      <c r="W51" s="155"/>
      <c r="X51" s="155"/>
      <c r="Y51" s="155"/>
      <c r="Z51" s="156"/>
      <c r="AB51" s="110"/>
      <c r="AC51" s="155"/>
      <c r="AD51" s="155"/>
      <c r="AE51" s="155"/>
      <c r="AF51" s="156"/>
    </row>
    <row r="52" spans="1:32" ht="21" x14ac:dyDescent="0.4">
      <c r="A52" s="618"/>
      <c r="B52" s="618"/>
      <c r="C52" s="618"/>
      <c r="D52" s="238" t="s">
        <v>137</v>
      </c>
      <c r="E52" s="609">
        <v>2020</v>
      </c>
      <c r="F52" s="610"/>
      <c r="G52" s="610"/>
      <c r="H52" s="611"/>
      <c r="I52" s="69"/>
      <c r="J52" s="231" t="s">
        <v>137</v>
      </c>
      <c r="K52" s="609">
        <v>2021</v>
      </c>
      <c r="L52" s="610"/>
      <c r="M52" s="610"/>
      <c r="N52" s="611"/>
      <c r="O52" s="68"/>
      <c r="P52" s="306" t="s">
        <v>137</v>
      </c>
      <c r="Q52" s="619">
        <v>2021</v>
      </c>
      <c r="R52" s="620"/>
      <c r="S52" s="620"/>
      <c r="T52" s="621"/>
      <c r="U52" s="68"/>
      <c r="V52" s="231" t="s">
        <v>137</v>
      </c>
      <c r="W52" s="609">
        <v>2021</v>
      </c>
      <c r="X52" s="610"/>
      <c r="Y52" s="610"/>
      <c r="Z52" s="611"/>
      <c r="AA52" s="68"/>
      <c r="AB52" s="231" t="s">
        <v>137</v>
      </c>
      <c r="AC52" s="609">
        <v>2020</v>
      </c>
      <c r="AD52" s="610"/>
      <c r="AE52" s="610"/>
      <c r="AF52" s="611"/>
    </row>
    <row r="53" spans="1:32" ht="15" customHeight="1" x14ac:dyDescent="0.25">
      <c r="A53" s="9"/>
      <c r="B53" s="9"/>
      <c r="C53" s="9"/>
      <c r="D53" s="165"/>
      <c r="E53" s="607" t="s">
        <v>100</v>
      </c>
      <c r="F53" s="608"/>
      <c r="G53" s="93" t="s">
        <v>81</v>
      </c>
      <c r="H53" s="113" t="s">
        <v>75</v>
      </c>
      <c r="I53" s="59"/>
      <c r="J53" s="205"/>
      <c r="K53" s="615" t="s">
        <v>100</v>
      </c>
      <c r="L53" s="616"/>
      <c r="M53" s="184" t="s">
        <v>81</v>
      </c>
      <c r="N53" s="185" t="s">
        <v>75</v>
      </c>
      <c r="O53" s="9"/>
      <c r="P53" s="214"/>
      <c r="Q53" s="607" t="s">
        <v>100</v>
      </c>
      <c r="R53" s="608"/>
      <c r="S53" s="93" t="s">
        <v>81</v>
      </c>
      <c r="T53" s="113" t="s">
        <v>75</v>
      </c>
      <c r="U53" s="9"/>
      <c r="V53" s="214"/>
      <c r="W53" s="607" t="s">
        <v>100</v>
      </c>
      <c r="X53" s="608"/>
      <c r="Y53" s="93" t="s">
        <v>81</v>
      </c>
      <c r="Z53" s="113" t="s">
        <v>75</v>
      </c>
      <c r="AA53" s="9"/>
      <c r="AB53" s="214"/>
      <c r="AC53" s="607" t="s">
        <v>100</v>
      </c>
      <c r="AD53" s="608"/>
      <c r="AE53" s="93" t="s">
        <v>81</v>
      </c>
      <c r="AF53" s="113" t="s">
        <v>75</v>
      </c>
    </row>
    <row r="54" spans="1:32" x14ac:dyDescent="0.25">
      <c r="A54" s="9"/>
      <c r="B54" s="9"/>
      <c r="C54" s="9"/>
      <c r="D54" s="165"/>
      <c r="E54" s="84" t="s">
        <v>99</v>
      </c>
      <c r="F54" s="115" t="s">
        <v>129</v>
      </c>
      <c r="G54" s="299" t="str">
        <f>Summary!$H$31</f>
        <v>September</v>
      </c>
      <c r="H54" s="116" t="s">
        <v>130</v>
      </c>
      <c r="I54" s="134"/>
      <c r="J54" s="207"/>
      <c r="K54" s="187" t="s">
        <v>99</v>
      </c>
      <c r="L54" s="188" t="s">
        <v>129</v>
      </c>
      <c r="M54" s="299" t="str">
        <f>Summary!$H$31</f>
        <v>September</v>
      </c>
      <c r="N54" s="189" t="s">
        <v>130</v>
      </c>
      <c r="O54" s="9"/>
      <c r="P54" s="214"/>
      <c r="Q54" s="84" t="s">
        <v>99</v>
      </c>
      <c r="R54" s="115" t="s">
        <v>129</v>
      </c>
      <c r="S54" s="299" t="str">
        <f>Summary!$H$31</f>
        <v>September</v>
      </c>
      <c r="T54" s="116" t="s">
        <v>130</v>
      </c>
      <c r="U54" s="9"/>
      <c r="V54" s="214"/>
      <c r="W54" s="84" t="s">
        <v>99</v>
      </c>
      <c r="X54" s="115" t="s">
        <v>129</v>
      </c>
      <c r="Y54" s="299" t="str">
        <f>Summary!$H$31</f>
        <v>September</v>
      </c>
      <c r="Z54" s="116" t="s">
        <v>130</v>
      </c>
      <c r="AA54" s="9"/>
      <c r="AB54" s="214"/>
      <c r="AC54" s="84" t="s">
        <v>99</v>
      </c>
      <c r="AD54" s="115" t="s">
        <v>129</v>
      </c>
      <c r="AE54" s="299" t="str">
        <f>Summary!$H$31</f>
        <v>September</v>
      </c>
      <c r="AF54" s="116" t="s">
        <v>130</v>
      </c>
    </row>
    <row r="55" spans="1:32" x14ac:dyDescent="0.25">
      <c r="A55" s="82"/>
      <c r="B55" s="82"/>
      <c r="C55" s="82"/>
      <c r="D55" s="166"/>
      <c r="E55" s="114"/>
      <c r="F55" s="114"/>
      <c r="G55" s="114"/>
      <c r="H55" s="117"/>
      <c r="I55" s="75"/>
      <c r="J55" s="208"/>
      <c r="K55" s="186"/>
      <c r="L55" s="186"/>
      <c r="M55" s="186"/>
      <c r="N55" s="190"/>
      <c r="O55" s="82"/>
      <c r="P55" s="215"/>
      <c r="Q55" s="114"/>
      <c r="R55" s="114"/>
      <c r="S55" s="114"/>
      <c r="T55" s="117"/>
      <c r="U55" s="82"/>
      <c r="V55" s="215"/>
      <c r="W55" s="114"/>
      <c r="X55" s="114"/>
      <c r="Y55" s="114"/>
      <c r="Z55" s="117"/>
      <c r="AA55" s="82"/>
      <c r="AB55" s="215"/>
      <c r="AC55" s="114"/>
      <c r="AD55" s="114"/>
      <c r="AE55" s="114"/>
      <c r="AF55" s="117"/>
    </row>
    <row r="56" spans="1:32" x14ac:dyDescent="0.3">
      <c r="A56" s="2" t="s">
        <v>15</v>
      </c>
      <c r="B56" s="29"/>
      <c r="C56" s="29"/>
      <c r="D56" s="167"/>
      <c r="E56" s="118"/>
      <c r="F56" s="118"/>
      <c r="G56" s="118"/>
      <c r="H56" s="120"/>
      <c r="I56" s="62"/>
      <c r="J56" s="209"/>
      <c r="K56" s="191"/>
      <c r="L56" s="191"/>
      <c r="M56" s="181"/>
      <c r="N56" s="192"/>
      <c r="P56" s="214"/>
      <c r="Q56" s="128"/>
      <c r="R56" s="128"/>
      <c r="S56" s="145"/>
      <c r="T56" s="158"/>
      <c r="V56" s="214"/>
      <c r="W56" s="128"/>
      <c r="X56" s="128"/>
      <c r="Y56" s="145"/>
      <c r="Z56" s="158"/>
      <c r="AB56" s="214"/>
      <c r="AC56" s="128"/>
      <c r="AD56" s="128"/>
      <c r="AE56" s="145"/>
      <c r="AF56" s="158"/>
    </row>
    <row r="57" spans="1:32" x14ac:dyDescent="0.3">
      <c r="A57" s="3" t="s">
        <v>16</v>
      </c>
      <c r="B57" s="31"/>
      <c r="C57" s="31"/>
      <c r="D57" s="167">
        <v>6500</v>
      </c>
      <c r="E57" s="121">
        <v>645</v>
      </c>
      <c r="F57" s="122">
        <f>E57/12*Summary!$G$31</f>
        <v>483.75</v>
      </c>
      <c r="G57" s="123">
        <v>490.56</v>
      </c>
      <c r="H57" s="124">
        <f>F57-G57</f>
        <v>-6.8100000000000023</v>
      </c>
      <c r="I57" s="63"/>
      <c r="J57" s="173">
        <v>6750</v>
      </c>
      <c r="K57" s="191">
        <v>660</v>
      </c>
      <c r="L57" s="193">
        <f>K57/12*Summary!$G$31</f>
        <v>495</v>
      </c>
      <c r="M57" s="194">
        <v>501.9</v>
      </c>
      <c r="N57" s="195">
        <f>L57-M57</f>
        <v>-6.8999999999999773</v>
      </c>
      <c r="P57" s="214">
        <v>7000</v>
      </c>
      <c r="Q57" s="121">
        <v>1842</v>
      </c>
      <c r="R57" s="122">
        <f>Q57/12*Summary!$G$31</f>
        <v>1381.5</v>
      </c>
      <c r="S57" s="123">
        <v>1401.6</v>
      </c>
      <c r="T57" s="124">
        <f>R57-S57</f>
        <v>-20.099999999999909</v>
      </c>
      <c r="V57" s="214">
        <v>7253</v>
      </c>
      <c r="W57" s="121">
        <v>307</v>
      </c>
      <c r="X57" s="122">
        <f>W57/12*Summary!$G$31</f>
        <v>230.25</v>
      </c>
      <c r="Y57" s="123">
        <v>233.58</v>
      </c>
      <c r="Z57" s="124">
        <f>X57-Y57</f>
        <v>-3.3300000000000125</v>
      </c>
      <c r="AB57" s="214">
        <v>7750</v>
      </c>
      <c r="AC57" s="121">
        <v>768</v>
      </c>
      <c r="AD57" s="122">
        <f>AC57/12*Summary!$G$31</f>
        <v>576</v>
      </c>
      <c r="AE57" s="123">
        <v>584.01</v>
      </c>
      <c r="AF57" s="124">
        <f>AD57-AE57</f>
        <v>-8.0099999999999909</v>
      </c>
    </row>
    <row r="58" spans="1:32" x14ac:dyDescent="0.25">
      <c r="A58" s="3" t="s">
        <v>12</v>
      </c>
      <c r="B58" s="31" t="s">
        <v>136</v>
      </c>
      <c r="C58" s="31"/>
      <c r="D58" s="167">
        <v>6501</v>
      </c>
      <c r="E58" s="217"/>
      <c r="F58" s="218"/>
      <c r="G58" s="218"/>
      <c r="H58" s="219"/>
      <c r="I58" s="65"/>
      <c r="J58" s="167">
        <v>6751</v>
      </c>
      <c r="K58" s="196">
        <v>90</v>
      </c>
      <c r="L58" s="193">
        <f>K58/12*Summary!$G$31</f>
        <v>67.5</v>
      </c>
      <c r="M58" s="194">
        <v>50</v>
      </c>
      <c r="N58" s="195">
        <f t="shared" ref="N58:N60" si="21">L58-M58</f>
        <v>17.5</v>
      </c>
      <c r="P58" s="214">
        <v>7001</v>
      </c>
      <c r="Q58" s="121">
        <v>510</v>
      </c>
      <c r="R58" s="122">
        <f>Q58/12*Summary!$G$31</f>
        <v>382.5</v>
      </c>
      <c r="S58" s="123">
        <v>280</v>
      </c>
      <c r="T58" s="124">
        <f t="shared" ref="T58:T60" si="22">R58-S58</f>
        <v>102.5</v>
      </c>
      <c r="V58" s="214">
        <v>7250</v>
      </c>
      <c r="W58" s="121">
        <v>150</v>
      </c>
      <c r="X58" s="122">
        <f>W58/12*Summary!$G$31</f>
        <v>112.5</v>
      </c>
      <c r="Y58" s="123">
        <v>80</v>
      </c>
      <c r="Z58" s="124">
        <f>X58-Y58</f>
        <v>32.5</v>
      </c>
      <c r="AB58" s="214">
        <v>7751</v>
      </c>
      <c r="AC58" s="121">
        <v>90</v>
      </c>
      <c r="AD58" s="122">
        <f>AC58/12*Summary!$G$31</f>
        <v>67.5</v>
      </c>
      <c r="AE58" s="123">
        <v>45</v>
      </c>
      <c r="AF58" s="124">
        <f>AD58-AE58</f>
        <v>22.5</v>
      </c>
    </row>
    <row r="59" spans="1:32" x14ac:dyDescent="0.25">
      <c r="A59" s="3" t="s">
        <v>297</v>
      </c>
      <c r="B59" s="31" t="s">
        <v>136</v>
      </c>
      <c r="C59" s="31"/>
      <c r="D59" s="167">
        <v>6502</v>
      </c>
      <c r="E59" s="121">
        <v>800</v>
      </c>
      <c r="F59" s="122">
        <f>E59/12*Summary!$G$31</f>
        <v>600</v>
      </c>
      <c r="G59" s="123">
        <v>1236.3900000000001</v>
      </c>
      <c r="H59" s="124">
        <f>F59-G59</f>
        <v>-636.3900000000001</v>
      </c>
      <c r="I59" s="65"/>
      <c r="J59" s="167">
        <v>6752</v>
      </c>
      <c r="K59" s="196">
        <v>440</v>
      </c>
      <c r="L59" s="193">
        <f>K59/12*Summary!$G$31</f>
        <v>330</v>
      </c>
      <c r="M59" s="194">
        <v>0</v>
      </c>
      <c r="N59" s="195">
        <f t="shared" si="21"/>
        <v>330</v>
      </c>
      <c r="P59" s="214">
        <v>7002</v>
      </c>
      <c r="Q59" s="121">
        <v>1800</v>
      </c>
      <c r="R59" s="122">
        <f>Q59/12*Summary!$G$31</f>
        <v>1350</v>
      </c>
      <c r="S59" s="123">
        <v>2033.4</v>
      </c>
      <c r="T59" s="124">
        <f t="shared" si="22"/>
        <v>-683.40000000000009</v>
      </c>
      <c r="V59" s="214">
        <v>7252</v>
      </c>
      <c r="W59" s="121">
        <v>220</v>
      </c>
      <c r="X59" s="122">
        <f>W59/12*Summary!$G$31</f>
        <v>165</v>
      </c>
      <c r="Y59" s="123">
        <v>0</v>
      </c>
      <c r="Z59" s="124">
        <f>X59-Y59</f>
        <v>165</v>
      </c>
      <c r="AB59" s="214">
        <v>7752</v>
      </c>
      <c r="AC59" s="121">
        <v>245</v>
      </c>
      <c r="AD59" s="122">
        <f>AC59/12*Summary!$G$31</f>
        <v>183.75</v>
      </c>
      <c r="AE59" s="123">
        <v>243.51</v>
      </c>
      <c r="AF59" s="124">
        <f>AD59-AE59</f>
        <v>-59.759999999999991</v>
      </c>
    </row>
    <row r="60" spans="1:32" x14ac:dyDescent="0.3">
      <c r="A60" s="3" t="s">
        <v>97</v>
      </c>
      <c r="B60" s="31"/>
      <c r="C60" s="31"/>
      <c r="D60" s="167">
        <v>6503</v>
      </c>
      <c r="E60" s="121">
        <v>126</v>
      </c>
      <c r="F60" s="122">
        <f>E60/12*Summary!$G$31</f>
        <v>94.5</v>
      </c>
      <c r="G60" s="123">
        <v>0</v>
      </c>
      <c r="H60" s="124">
        <f>F60-G60</f>
        <v>94.5</v>
      </c>
      <c r="I60" s="63"/>
      <c r="J60" s="173">
        <v>6753</v>
      </c>
      <c r="K60" s="191">
        <v>168</v>
      </c>
      <c r="L60" s="193">
        <f>K60/12*Summary!$G$31</f>
        <v>126</v>
      </c>
      <c r="M60" s="197">
        <v>0</v>
      </c>
      <c r="N60" s="195">
        <f t="shared" si="21"/>
        <v>126</v>
      </c>
      <c r="P60" s="214">
        <v>7003</v>
      </c>
      <c r="Q60" s="121">
        <v>672</v>
      </c>
      <c r="R60" s="122">
        <f>Q60/12*Summary!$G$31</f>
        <v>504</v>
      </c>
      <c r="S60" s="142">
        <v>0</v>
      </c>
      <c r="T60" s="124">
        <f t="shared" si="22"/>
        <v>504</v>
      </c>
      <c r="V60" s="214">
        <v>7254</v>
      </c>
      <c r="W60" s="121">
        <v>168</v>
      </c>
      <c r="X60" s="122">
        <f>W60/12*Summary!$G$31</f>
        <v>126</v>
      </c>
      <c r="Y60" s="123">
        <v>0</v>
      </c>
      <c r="Z60" s="124">
        <f>X60-Y60</f>
        <v>126</v>
      </c>
      <c r="AB60" s="214">
        <v>7753</v>
      </c>
      <c r="AC60" s="121">
        <v>168</v>
      </c>
      <c r="AD60" s="122">
        <f>AC60/12*Summary!$G$31</f>
        <v>126</v>
      </c>
      <c r="AE60" s="123">
        <v>0</v>
      </c>
      <c r="AF60" s="124">
        <f>AD60-AE60</f>
        <v>126</v>
      </c>
    </row>
    <row r="61" spans="1:32" x14ac:dyDescent="0.3">
      <c r="A61" s="3"/>
      <c r="B61" s="31"/>
      <c r="C61" s="31"/>
      <c r="D61" s="167"/>
      <c r="E61" s="126"/>
      <c r="F61" s="122"/>
      <c r="G61" s="122"/>
      <c r="H61" s="124"/>
      <c r="I61" s="63"/>
      <c r="J61" s="173"/>
      <c r="K61" s="191"/>
      <c r="L61" s="198"/>
      <c r="M61" s="198"/>
      <c r="N61" s="199"/>
      <c r="P61" s="214"/>
      <c r="Q61" s="121"/>
      <c r="R61" s="41"/>
      <c r="S61" s="41"/>
      <c r="T61" s="143"/>
      <c r="V61" s="214"/>
      <c r="W61" s="121"/>
      <c r="X61" s="122"/>
      <c r="Y61" s="122"/>
      <c r="Z61" s="124"/>
      <c r="AB61" s="214"/>
      <c r="AC61" s="121"/>
      <c r="AD61" s="122"/>
      <c r="AE61" s="122"/>
      <c r="AF61" s="124"/>
    </row>
    <row r="62" spans="1:32" ht="15" thickBot="1" x14ac:dyDescent="0.35">
      <c r="A62" s="44" t="s">
        <v>102</v>
      </c>
      <c r="B62" s="29"/>
      <c r="C62" s="29"/>
      <c r="D62" s="249"/>
      <c r="E62" s="86">
        <v>1571</v>
      </c>
      <c r="F62" s="33">
        <f t="shared" ref="F62:H62" si="23">SUM(F56:F61)</f>
        <v>1178.25</v>
      </c>
      <c r="G62" s="33">
        <f t="shared" si="23"/>
        <v>1726.95</v>
      </c>
      <c r="H62" s="127">
        <f t="shared" si="23"/>
        <v>-548.70000000000005</v>
      </c>
      <c r="I62" s="35"/>
      <c r="J62" s="250"/>
      <c r="K62" s="251">
        <v>1358</v>
      </c>
      <c r="L62" s="252">
        <f t="shared" ref="L62:N62" si="24">SUM(L56:L61)</f>
        <v>1018.5</v>
      </c>
      <c r="M62" s="252">
        <f t="shared" si="24"/>
        <v>551.9</v>
      </c>
      <c r="N62" s="253">
        <f t="shared" si="24"/>
        <v>466.6</v>
      </c>
      <c r="O62" s="8"/>
      <c r="P62" s="261"/>
      <c r="Q62" s="86">
        <v>4824</v>
      </c>
      <c r="R62" s="44">
        <f t="shared" ref="R62:T62" si="25">SUM(R56:R61)</f>
        <v>3618</v>
      </c>
      <c r="S62" s="44">
        <f t="shared" si="25"/>
        <v>3715</v>
      </c>
      <c r="T62" s="144">
        <f t="shared" si="25"/>
        <v>-97</v>
      </c>
      <c r="U62" s="8"/>
      <c r="V62" s="261"/>
      <c r="W62" s="86">
        <v>845</v>
      </c>
      <c r="X62" s="33">
        <f>SUM(X56:X61)</f>
        <v>633.75</v>
      </c>
      <c r="Y62" s="33">
        <f>SUM(Y56:Y61)</f>
        <v>313.58000000000004</v>
      </c>
      <c r="Z62" s="127">
        <f>SUM(Z56:Z61)</f>
        <v>320.16999999999996</v>
      </c>
      <c r="AA62" s="8"/>
      <c r="AB62" s="261"/>
      <c r="AC62" s="86">
        <v>1271</v>
      </c>
      <c r="AD62" s="33">
        <f t="shared" ref="AD62:AF62" si="26">SUM(AD56:AD61)</f>
        <v>953.25</v>
      </c>
      <c r="AE62" s="33">
        <f t="shared" si="26"/>
        <v>872.52</v>
      </c>
      <c r="AF62" s="127">
        <f t="shared" si="26"/>
        <v>80.730000000000018</v>
      </c>
    </row>
    <row r="63" spans="1:32" x14ac:dyDescent="0.3">
      <c r="A63" s="2"/>
      <c r="B63" s="29"/>
      <c r="C63" s="29"/>
      <c r="D63" s="167"/>
      <c r="E63" s="118"/>
      <c r="F63" s="36"/>
      <c r="G63" s="36"/>
      <c r="H63" s="129"/>
      <c r="I63" s="62"/>
      <c r="J63" s="173"/>
      <c r="K63" s="191"/>
      <c r="L63" s="198"/>
      <c r="M63" s="198"/>
      <c r="N63" s="199"/>
      <c r="O63" s="8"/>
      <c r="P63" s="214"/>
      <c r="Q63" s="128"/>
      <c r="R63" s="41"/>
      <c r="S63" s="41"/>
      <c r="T63" s="143"/>
      <c r="U63" s="8"/>
      <c r="V63" s="214"/>
      <c r="W63" s="139"/>
      <c r="X63" s="98"/>
      <c r="Y63" s="98"/>
      <c r="Z63" s="228"/>
      <c r="AA63" s="8"/>
      <c r="AB63" s="214"/>
      <c r="AC63" s="139"/>
      <c r="AD63" s="41"/>
      <c r="AE63" s="41"/>
      <c r="AF63" s="143"/>
    </row>
    <row r="64" spans="1:32" x14ac:dyDescent="0.3">
      <c r="A64" s="4" t="s">
        <v>18</v>
      </c>
      <c r="B64" s="96"/>
      <c r="C64" s="96"/>
      <c r="D64" s="168"/>
      <c r="E64" s="118"/>
      <c r="F64" s="122"/>
      <c r="G64" s="122"/>
      <c r="H64" s="124"/>
      <c r="I64" s="62"/>
      <c r="J64" s="173"/>
      <c r="K64" s="191"/>
      <c r="L64" s="198"/>
      <c r="M64" s="198"/>
      <c r="N64" s="199"/>
      <c r="P64" s="214"/>
      <c r="Q64" s="139"/>
      <c r="R64" s="41"/>
      <c r="S64" s="41"/>
      <c r="T64" s="143"/>
      <c r="V64" s="214"/>
      <c r="W64" s="139"/>
      <c r="X64" s="98"/>
      <c r="Y64" s="98"/>
      <c r="Z64" s="228"/>
      <c r="AB64" s="214"/>
      <c r="AC64" s="139"/>
      <c r="AD64" s="41"/>
      <c r="AE64" s="41"/>
      <c r="AF64" s="143"/>
    </row>
    <row r="65" spans="1:32" x14ac:dyDescent="0.3">
      <c r="A65" s="3" t="s">
        <v>17</v>
      </c>
      <c r="B65" s="31" t="s">
        <v>136</v>
      </c>
      <c r="C65" s="31"/>
      <c r="D65" s="167">
        <v>6520</v>
      </c>
      <c r="E65" s="121">
        <v>200</v>
      </c>
      <c r="F65" s="122">
        <f>E65/12*Summary!$G$31</f>
        <v>150</v>
      </c>
      <c r="G65" s="123">
        <v>538.79999999999995</v>
      </c>
      <c r="H65" s="124">
        <f t="shared" ref="H65:H68" si="27">F65-G65</f>
        <v>-388.79999999999995</v>
      </c>
      <c r="I65" s="65"/>
      <c r="J65" s="167">
        <v>6770</v>
      </c>
      <c r="K65" s="196">
        <v>200</v>
      </c>
      <c r="L65" s="193">
        <f>K65/12*Summary!$G$31</f>
        <v>150</v>
      </c>
      <c r="M65" s="194">
        <v>364.98</v>
      </c>
      <c r="N65" s="195">
        <f t="shared" ref="N65:N69" si="28">L65-M65</f>
        <v>-214.98000000000002</v>
      </c>
      <c r="P65" s="214">
        <v>7020</v>
      </c>
      <c r="Q65" s="121">
        <v>500</v>
      </c>
      <c r="R65" s="122">
        <f>Q65/12*Summary!$G$31</f>
        <v>375</v>
      </c>
      <c r="S65" s="123">
        <v>110.49</v>
      </c>
      <c r="T65" s="124">
        <f t="shared" ref="T65:T69" si="29">R65-S65</f>
        <v>264.51</v>
      </c>
      <c r="V65" s="214">
        <v>7270</v>
      </c>
      <c r="W65" s="121">
        <v>250</v>
      </c>
      <c r="X65" s="122">
        <f>W65/12*Summary!$G$31</f>
        <v>187.5</v>
      </c>
      <c r="Y65" s="142">
        <v>207</v>
      </c>
      <c r="Z65" s="124">
        <f t="shared" ref="Z65:Z66" si="30">X65-Y65</f>
        <v>-19.5</v>
      </c>
      <c r="AB65" s="214">
        <v>7770</v>
      </c>
      <c r="AC65" s="121">
        <v>200</v>
      </c>
      <c r="AD65" s="122">
        <f>AC65/12*Summary!$G$31</f>
        <v>150</v>
      </c>
      <c r="AE65" s="142">
        <v>75</v>
      </c>
      <c r="AF65" s="124">
        <f t="shared" ref="AF65:AF68" si="31">AD65-AE65</f>
        <v>75</v>
      </c>
    </row>
    <row r="66" spans="1:32" x14ac:dyDescent="0.3">
      <c r="A66" s="3" t="s">
        <v>13</v>
      </c>
      <c r="B66" s="31" t="s">
        <v>136</v>
      </c>
      <c r="C66" s="31"/>
      <c r="D66" s="167">
        <v>6521</v>
      </c>
      <c r="E66" s="121">
        <v>50</v>
      </c>
      <c r="F66" s="122">
        <f>E66/12*Summary!$G$31</f>
        <v>37.5</v>
      </c>
      <c r="G66" s="123">
        <v>0</v>
      </c>
      <c r="H66" s="124">
        <f t="shared" si="27"/>
        <v>37.5</v>
      </c>
      <c r="I66" s="65"/>
      <c r="J66" s="167">
        <v>6771</v>
      </c>
      <c r="K66" s="196">
        <v>50</v>
      </c>
      <c r="L66" s="193">
        <f>K66/12*Summary!$G$31</f>
        <v>37.5</v>
      </c>
      <c r="M66" s="194">
        <v>0</v>
      </c>
      <c r="N66" s="195">
        <f t="shared" si="28"/>
        <v>37.5</v>
      </c>
      <c r="P66" s="214">
        <v>7021</v>
      </c>
      <c r="Q66" s="121">
        <v>100</v>
      </c>
      <c r="R66" s="122">
        <f>Q66/12*Summary!$G$31</f>
        <v>75</v>
      </c>
      <c r="S66" s="123">
        <v>0</v>
      </c>
      <c r="T66" s="124">
        <f t="shared" si="29"/>
        <v>75</v>
      </c>
      <c r="V66" s="214">
        <v>7271</v>
      </c>
      <c r="W66" s="121">
        <v>50</v>
      </c>
      <c r="X66" s="122">
        <f>W66/12*Summary!$G$31</f>
        <v>37.5</v>
      </c>
      <c r="Y66" s="142">
        <v>0</v>
      </c>
      <c r="Z66" s="124">
        <f t="shared" si="30"/>
        <v>37.5</v>
      </c>
      <c r="AB66" s="214">
        <v>7771</v>
      </c>
      <c r="AC66" s="121">
        <v>50</v>
      </c>
      <c r="AD66" s="122">
        <f>AC66/12*Summary!$G$31</f>
        <v>37.5</v>
      </c>
      <c r="AE66" s="142">
        <v>0</v>
      </c>
      <c r="AF66" s="124">
        <f t="shared" si="31"/>
        <v>37.5</v>
      </c>
    </row>
    <row r="67" spans="1:32" x14ac:dyDescent="0.3">
      <c r="A67" s="534" t="s">
        <v>299</v>
      </c>
      <c r="B67" s="31" t="s">
        <v>136</v>
      </c>
      <c r="C67" s="31"/>
      <c r="D67" s="167">
        <v>6522</v>
      </c>
      <c r="E67" s="121">
        <v>100</v>
      </c>
      <c r="F67" s="122">
        <f>E67/12*Summary!$G$31</f>
        <v>75</v>
      </c>
      <c r="G67" s="123">
        <v>211.8</v>
      </c>
      <c r="H67" s="124">
        <f>F67-G67</f>
        <v>-136.80000000000001</v>
      </c>
      <c r="I67" s="65"/>
      <c r="J67" s="167">
        <v>6774</v>
      </c>
      <c r="K67" s="196">
        <v>100</v>
      </c>
      <c r="L67" s="193">
        <f>K67/12*Summary!$G$31</f>
        <v>75</v>
      </c>
      <c r="M67" s="194">
        <v>663.32</v>
      </c>
      <c r="N67" s="195">
        <f>L67-M67</f>
        <v>-588.32000000000005</v>
      </c>
      <c r="P67" s="214">
        <v>7024</v>
      </c>
      <c r="Q67" s="121">
        <v>200</v>
      </c>
      <c r="R67" s="122">
        <f>Q67/12*Summary!$G$31</f>
        <v>150</v>
      </c>
      <c r="S67" s="123">
        <v>1640.09</v>
      </c>
      <c r="T67" s="124">
        <f>R67-S67</f>
        <v>-1490.09</v>
      </c>
      <c r="V67" s="214">
        <v>7273</v>
      </c>
      <c r="W67" s="139">
        <v>100</v>
      </c>
      <c r="X67" s="122">
        <f>W67/12*Summary!$G$31</f>
        <v>75</v>
      </c>
      <c r="Y67" s="142">
        <v>354.6</v>
      </c>
      <c r="Z67" s="124">
        <f>X67-Y67</f>
        <v>-279.60000000000002</v>
      </c>
      <c r="AB67" s="214">
        <v>7772</v>
      </c>
      <c r="AC67" s="121">
        <v>100</v>
      </c>
      <c r="AD67" s="122">
        <f>AC67/12*Summary!$G$31</f>
        <v>75</v>
      </c>
      <c r="AE67" s="142">
        <v>142.80000000000001</v>
      </c>
      <c r="AF67" s="124">
        <f>AD67-AE67</f>
        <v>-67.800000000000011</v>
      </c>
    </row>
    <row r="68" spans="1:32" x14ac:dyDescent="0.3">
      <c r="A68" s="3" t="s">
        <v>279</v>
      </c>
      <c r="B68" s="31" t="s">
        <v>136</v>
      </c>
      <c r="C68" s="31"/>
      <c r="D68" s="167">
        <v>6523</v>
      </c>
      <c r="E68" s="121">
        <v>51</v>
      </c>
      <c r="F68" s="122">
        <f>E68/12*Summary!$G$31</f>
        <v>38.25</v>
      </c>
      <c r="G68" s="123">
        <v>116.5</v>
      </c>
      <c r="H68" s="124">
        <f t="shared" si="27"/>
        <v>-78.25</v>
      </c>
      <c r="I68" s="65"/>
      <c r="J68" s="167">
        <v>6772</v>
      </c>
      <c r="K68" s="196">
        <v>51</v>
      </c>
      <c r="L68" s="193">
        <f>K68/12*Summary!$G$31</f>
        <v>38.25</v>
      </c>
      <c r="M68" s="194">
        <v>103.11</v>
      </c>
      <c r="N68" s="195">
        <f t="shared" si="28"/>
        <v>-64.86</v>
      </c>
      <c r="P68" s="214">
        <v>7022</v>
      </c>
      <c r="Q68" s="121">
        <v>100</v>
      </c>
      <c r="R68" s="122">
        <f>Q68/12*Summary!$G$31</f>
        <v>75</v>
      </c>
      <c r="S68" s="123">
        <v>135.80000000000001</v>
      </c>
      <c r="T68" s="124">
        <f t="shared" si="29"/>
        <v>-60.800000000000011</v>
      </c>
      <c r="V68" s="214">
        <v>7272</v>
      </c>
      <c r="W68" s="121">
        <v>60</v>
      </c>
      <c r="X68" s="122">
        <f>W68/12*Summary!$G$31</f>
        <v>45</v>
      </c>
      <c r="Y68" s="142">
        <v>116.6</v>
      </c>
      <c r="Z68" s="124">
        <f>X68-Y68</f>
        <v>-71.599999999999994</v>
      </c>
      <c r="AB68" s="214">
        <v>7773</v>
      </c>
      <c r="AC68" s="139">
        <v>50</v>
      </c>
      <c r="AD68" s="122">
        <f>AC68/12*Summary!$G$31</f>
        <v>37.5</v>
      </c>
      <c r="AE68" s="142">
        <v>92.94</v>
      </c>
      <c r="AF68" s="124">
        <f t="shared" si="31"/>
        <v>-55.44</v>
      </c>
    </row>
    <row r="69" spans="1:32" ht="15.75" customHeight="1" x14ac:dyDescent="0.3">
      <c r="A69" s="15" t="s">
        <v>19</v>
      </c>
      <c r="B69" s="31"/>
      <c r="C69" s="31"/>
      <c r="D69" s="216"/>
      <c r="E69" s="217"/>
      <c r="F69" s="218"/>
      <c r="G69" s="218"/>
      <c r="H69" s="219"/>
      <c r="I69" s="224"/>
      <c r="J69" s="241">
        <v>6773</v>
      </c>
      <c r="K69" s="242">
        <v>250</v>
      </c>
      <c r="L69" s="243">
        <v>500</v>
      </c>
      <c r="M69" s="194">
        <v>216.79</v>
      </c>
      <c r="N69" s="195">
        <f t="shared" si="28"/>
        <v>283.21000000000004</v>
      </c>
      <c r="O69" s="225"/>
      <c r="P69" s="232">
        <v>7023</v>
      </c>
      <c r="Q69" s="245">
        <v>168</v>
      </c>
      <c r="R69" s="246">
        <v>100</v>
      </c>
      <c r="S69" s="123">
        <v>433.59</v>
      </c>
      <c r="T69" s="124">
        <f t="shared" si="29"/>
        <v>-333.59</v>
      </c>
      <c r="V69" s="232">
        <v>7274</v>
      </c>
      <c r="W69" s="121">
        <v>168</v>
      </c>
      <c r="X69" s="122">
        <f>W69/12*Summary!$G$31</f>
        <v>126</v>
      </c>
      <c r="Y69" s="142">
        <v>284.26</v>
      </c>
      <c r="Z69" s="124">
        <f>X69-Y69</f>
        <v>-158.26</v>
      </c>
      <c r="AB69" s="239"/>
      <c r="AC69" s="240"/>
      <c r="AD69" s="240"/>
      <c r="AE69" s="240"/>
      <c r="AF69" s="247"/>
    </row>
    <row r="70" spans="1:32" x14ac:dyDescent="0.3">
      <c r="A70" s="3" t="s">
        <v>280</v>
      </c>
      <c r="B70" s="3"/>
      <c r="C70" s="3"/>
      <c r="D70" s="173">
        <v>6527</v>
      </c>
      <c r="E70" s="121">
        <v>0</v>
      </c>
      <c r="F70" s="122">
        <f>E70/12*Summary!$G$31</f>
        <v>0</v>
      </c>
      <c r="G70" s="123"/>
      <c r="H70" s="124">
        <f t="shared" ref="H70" si="32">F70-G70</f>
        <v>0</v>
      </c>
      <c r="I70" s="63"/>
      <c r="J70" s="173">
        <v>6778</v>
      </c>
      <c r="K70" s="191">
        <v>0</v>
      </c>
      <c r="L70" s="193">
        <f>K70/12*Summary!$G$31</f>
        <v>0</v>
      </c>
      <c r="M70" s="197">
        <v>0</v>
      </c>
      <c r="N70" s="195">
        <f t="shared" ref="N70" si="33">L70-M70</f>
        <v>0</v>
      </c>
      <c r="P70" s="214">
        <v>7057</v>
      </c>
      <c r="Q70" s="139">
        <v>0</v>
      </c>
      <c r="R70" s="122">
        <f>Q70/12*Summary!$G$31</f>
        <v>0</v>
      </c>
      <c r="S70" s="142">
        <v>0</v>
      </c>
      <c r="T70" s="124">
        <f t="shared" ref="T70" si="34">R70-S70</f>
        <v>0</v>
      </c>
      <c r="V70" s="214">
        <v>7278</v>
      </c>
      <c r="W70" s="139">
        <v>0</v>
      </c>
      <c r="X70" s="122">
        <f>W70/12*Summary!$G$31</f>
        <v>0</v>
      </c>
      <c r="Y70" s="142">
        <v>0</v>
      </c>
      <c r="Z70" s="124">
        <f>X70-Y70</f>
        <v>0</v>
      </c>
      <c r="AB70" s="232">
        <v>7777</v>
      </c>
      <c r="AC70" s="139">
        <v>0</v>
      </c>
      <c r="AD70" s="122">
        <f>AC70/12*Summary!$G$31</f>
        <v>0</v>
      </c>
      <c r="AE70" s="142">
        <v>0</v>
      </c>
      <c r="AF70" s="124">
        <f>AD70-AE70</f>
        <v>0</v>
      </c>
    </row>
    <row r="71" spans="1:32" x14ac:dyDescent="0.3">
      <c r="A71" s="3"/>
      <c r="B71" s="3"/>
      <c r="C71" s="3"/>
      <c r="D71" s="173"/>
      <c r="E71" s="126"/>
      <c r="F71" s="122"/>
      <c r="G71" s="122"/>
      <c r="H71" s="124"/>
      <c r="I71" s="63"/>
      <c r="J71" s="169"/>
      <c r="K71" s="191"/>
      <c r="L71" s="198"/>
      <c r="M71" s="198"/>
      <c r="N71" s="199"/>
      <c r="P71" s="214"/>
      <c r="Q71" s="139"/>
      <c r="R71" s="41"/>
      <c r="S71" s="41"/>
      <c r="T71" s="143"/>
      <c r="V71" s="110"/>
      <c r="W71" s="139"/>
      <c r="X71" s="122"/>
      <c r="Y71" s="98"/>
      <c r="Z71" s="228"/>
      <c r="AB71" s="214"/>
      <c r="AC71" s="139"/>
      <c r="AD71" s="41"/>
      <c r="AE71" s="41"/>
      <c r="AF71" s="143"/>
    </row>
    <row r="72" spans="1:32" ht="15" thickBot="1" x14ac:dyDescent="0.35">
      <c r="A72" s="44" t="s">
        <v>103</v>
      </c>
      <c r="B72" s="46"/>
      <c r="C72" s="46"/>
      <c r="D72" s="254"/>
      <c r="E72" s="86">
        <f>SUM(E64:E71)</f>
        <v>401</v>
      </c>
      <c r="F72" s="33">
        <f>SUM(F64:F71)</f>
        <v>300.75</v>
      </c>
      <c r="G72" s="33">
        <f>SUM(G64:G71)</f>
        <v>867.09999999999991</v>
      </c>
      <c r="H72" s="127">
        <f>SUM(H64:H71)</f>
        <v>-566.34999999999991</v>
      </c>
      <c r="I72" s="35"/>
      <c r="J72" s="255"/>
      <c r="K72" s="251">
        <f>SUM(K64:K71)</f>
        <v>651</v>
      </c>
      <c r="L72" s="252">
        <f>SUM(L64:L71)</f>
        <v>800.75</v>
      </c>
      <c r="M72" s="252">
        <f>SUM(M64:M71)</f>
        <v>1348.2</v>
      </c>
      <c r="N72" s="253">
        <f>SUM(N64:N71)</f>
        <v>-547.45000000000005</v>
      </c>
      <c r="O72" s="8"/>
      <c r="P72" s="261"/>
      <c r="Q72" s="88">
        <f>SUM(Q64:Q70)</f>
        <v>1068</v>
      </c>
      <c r="R72" s="44">
        <f>SUM(R64:R71)</f>
        <v>775</v>
      </c>
      <c r="S72" s="44">
        <f>SUM(S64:S71)</f>
        <v>2319.9699999999998</v>
      </c>
      <c r="T72" s="144">
        <f>SUM(T64:T71)</f>
        <v>-1544.9699999999998</v>
      </c>
      <c r="U72" s="8"/>
      <c r="V72" s="262"/>
      <c r="W72" s="91">
        <v>628</v>
      </c>
      <c r="X72" s="34">
        <f>SUM(X64:X71)</f>
        <v>471</v>
      </c>
      <c r="Y72" s="34">
        <f>SUM(Y64:Y71)</f>
        <v>962.46</v>
      </c>
      <c r="Z72" s="144">
        <f>SUM(Z64:Z71)</f>
        <v>-491.46000000000004</v>
      </c>
      <c r="AA72" s="8"/>
      <c r="AB72" s="263"/>
      <c r="AC72" s="88">
        <v>400</v>
      </c>
      <c r="AD72" s="44">
        <f>SUM(AD64:AD71)</f>
        <v>300</v>
      </c>
      <c r="AE72" s="44">
        <f>SUM(AE64:AE71)</f>
        <v>310.74</v>
      </c>
      <c r="AF72" s="144">
        <f>SUM(AF64:AF71)</f>
        <v>-10.740000000000009</v>
      </c>
    </row>
    <row r="73" spans="1:32" x14ac:dyDescent="0.3">
      <c r="A73" s="46"/>
      <c r="B73" s="46"/>
      <c r="C73" s="46"/>
      <c r="D73" s="266"/>
      <c r="E73" s="76"/>
      <c r="F73" s="36"/>
      <c r="G73" s="36"/>
      <c r="H73" s="129"/>
      <c r="I73" s="35"/>
      <c r="J73" s="211"/>
      <c r="K73" s="267"/>
      <c r="L73" s="200"/>
      <c r="M73" s="200"/>
      <c r="N73" s="268"/>
      <c r="O73" s="8"/>
      <c r="P73" s="214"/>
      <c r="Q73" s="101"/>
      <c r="R73" s="46"/>
      <c r="S73" s="46"/>
      <c r="T73" s="161"/>
      <c r="U73" s="8"/>
      <c r="V73" s="278"/>
      <c r="W73" s="279"/>
      <c r="X73" s="280"/>
      <c r="Y73" s="280"/>
      <c r="Z73" s="281"/>
      <c r="AA73" s="307"/>
      <c r="AB73" s="282"/>
      <c r="AC73" s="283"/>
      <c r="AD73" s="271" t="s">
        <v>136</v>
      </c>
      <c r="AE73" s="271"/>
      <c r="AF73" s="284"/>
    </row>
    <row r="74" spans="1:32" x14ac:dyDescent="0.3">
      <c r="A74" s="265" t="s">
        <v>144</v>
      </c>
      <c r="B74" s="46"/>
      <c r="C74" s="46"/>
      <c r="D74" s="269"/>
      <c r="E74" s="270"/>
      <c r="F74" s="272"/>
      <c r="G74" s="272"/>
      <c r="H74" s="273"/>
      <c r="I74" s="270"/>
      <c r="J74" s="274"/>
      <c r="K74" s="275"/>
      <c r="L74" s="276"/>
      <c r="M74" s="276"/>
      <c r="N74" s="277"/>
      <c r="O74" s="8"/>
      <c r="P74" s="214"/>
      <c r="Q74" s="101"/>
      <c r="R74" s="46" t="s">
        <v>136</v>
      </c>
      <c r="S74" s="46"/>
      <c r="T74" s="161"/>
      <c r="U74" s="8"/>
      <c r="V74" s="278"/>
      <c r="W74" s="279"/>
      <c r="X74" s="280"/>
      <c r="Y74" s="280"/>
      <c r="Z74" s="281"/>
      <c r="AA74" s="307"/>
      <c r="AB74" s="282"/>
      <c r="AC74" s="283"/>
      <c r="AD74" s="271"/>
      <c r="AE74" s="271"/>
      <c r="AF74" s="284"/>
    </row>
    <row r="75" spans="1:32" x14ac:dyDescent="0.3">
      <c r="A75" s="71" t="s">
        <v>145</v>
      </c>
      <c r="B75" s="46"/>
      <c r="C75" s="46"/>
      <c r="D75" s="269"/>
      <c r="E75" s="270"/>
      <c r="F75" s="272"/>
      <c r="G75" s="272"/>
      <c r="H75" s="273"/>
      <c r="I75" s="270"/>
      <c r="J75" s="274"/>
      <c r="K75" s="275"/>
      <c r="L75" s="276"/>
      <c r="M75" s="276"/>
      <c r="N75" s="277"/>
      <c r="O75" s="8"/>
      <c r="P75" s="214">
        <v>7051</v>
      </c>
      <c r="Q75" s="101">
        <v>5500</v>
      </c>
      <c r="R75" s="122">
        <f>Q75/12*Summary!$G$31</f>
        <v>4125</v>
      </c>
      <c r="S75" s="142">
        <v>2747.1</v>
      </c>
      <c r="T75" s="124">
        <f t="shared" ref="T75:T77" si="35">R75-S75</f>
        <v>1377.9</v>
      </c>
      <c r="U75" s="8"/>
      <c r="V75" s="278"/>
      <c r="W75" s="279"/>
      <c r="X75" s="280"/>
      <c r="Y75" s="280"/>
      <c r="Z75" s="281"/>
      <c r="AA75" s="307"/>
      <c r="AB75" s="282"/>
      <c r="AC75" s="283"/>
      <c r="AD75" s="271"/>
      <c r="AE75" s="271"/>
      <c r="AF75" s="284"/>
    </row>
    <row r="76" spans="1:32" x14ac:dyDescent="0.3">
      <c r="A76" s="71" t="s">
        <v>146</v>
      </c>
      <c r="B76" s="46"/>
      <c r="C76" s="46"/>
      <c r="D76" s="269"/>
      <c r="E76" s="270"/>
      <c r="F76" s="272"/>
      <c r="G76" s="272"/>
      <c r="H76" s="273"/>
      <c r="I76" s="270"/>
      <c r="J76" s="274"/>
      <c r="K76" s="275"/>
      <c r="L76" s="276"/>
      <c r="M76" s="276"/>
      <c r="N76" s="277"/>
      <c r="O76" s="8"/>
      <c r="P76" s="214">
        <v>7053</v>
      </c>
      <c r="Q76" s="101">
        <v>673</v>
      </c>
      <c r="R76" s="122">
        <f>Q76/12*Summary!$G$31</f>
        <v>504.75</v>
      </c>
      <c r="S76" s="142">
        <v>673.08</v>
      </c>
      <c r="T76" s="124">
        <f t="shared" si="35"/>
        <v>-168.33000000000004</v>
      </c>
      <c r="U76" s="8"/>
      <c r="V76" s="278"/>
      <c r="W76" s="279"/>
      <c r="X76" s="280"/>
      <c r="Y76" s="280"/>
      <c r="Z76" s="281"/>
      <c r="AA76" s="307"/>
      <c r="AB76" s="282"/>
      <c r="AC76" s="283"/>
      <c r="AD76" s="271"/>
      <c r="AE76" s="271"/>
      <c r="AF76" s="284"/>
    </row>
    <row r="77" spans="1:32" x14ac:dyDescent="0.3">
      <c r="A77" s="71" t="s">
        <v>147</v>
      </c>
      <c r="B77" s="46"/>
      <c r="C77" s="46"/>
      <c r="D77" s="269"/>
      <c r="E77" s="270"/>
      <c r="F77" s="272"/>
      <c r="G77" s="272"/>
      <c r="H77" s="273"/>
      <c r="I77" s="270"/>
      <c r="J77" s="274"/>
      <c r="K77" s="275"/>
      <c r="L77" s="276"/>
      <c r="M77" s="276"/>
      <c r="N77" s="277"/>
      <c r="O77" s="8"/>
      <c r="P77" s="214">
        <v>7052</v>
      </c>
      <c r="Q77" s="101">
        <v>460</v>
      </c>
      <c r="R77" s="122">
        <f>Q77/12*Summary!$G$31</f>
        <v>345</v>
      </c>
      <c r="S77" s="142">
        <v>452.36</v>
      </c>
      <c r="T77" s="124">
        <f t="shared" si="35"/>
        <v>-107.36000000000001</v>
      </c>
      <c r="U77" s="8"/>
      <c r="V77" s="278"/>
      <c r="W77" s="279"/>
      <c r="X77" s="280"/>
      <c r="Y77" s="280"/>
      <c r="Z77" s="281"/>
      <c r="AA77" s="307"/>
      <c r="AB77" s="282"/>
      <c r="AC77" s="283"/>
      <c r="AD77" s="271"/>
      <c r="AE77" s="271"/>
      <c r="AF77" s="284"/>
    </row>
    <row r="78" spans="1:32" x14ac:dyDescent="0.3">
      <c r="A78" s="71"/>
      <c r="B78" s="46"/>
      <c r="C78" s="46"/>
      <c r="D78" s="269"/>
      <c r="E78" s="270"/>
      <c r="F78" s="272"/>
      <c r="G78" s="272"/>
      <c r="H78" s="273"/>
      <c r="I78" s="270"/>
      <c r="J78" s="274"/>
      <c r="K78" s="275"/>
      <c r="L78" s="276"/>
      <c r="M78" s="276"/>
      <c r="N78" s="277"/>
      <c r="O78" s="8"/>
      <c r="P78" s="214"/>
      <c r="Q78" s="101"/>
      <c r="R78" s="46"/>
      <c r="S78" s="46"/>
      <c r="T78" s="161"/>
      <c r="U78" s="8"/>
      <c r="V78" s="278"/>
      <c r="W78" s="279"/>
      <c r="X78" s="280"/>
      <c r="Y78" s="280"/>
      <c r="Z78" s="281"/>
      <c r="AA78" s="307"/>
      <c r="AB78" s="282"/>
      <c r="AC78" s="283"/>
      <c r="AD78" s="271"/>
      <c r="AE78" s="271"/>
      <c r="AF78" s="284"/>
    </row>
    <row r="79" spans="1:32" ht="15" thickBot="1" x14ac:dyDescent="0.35">
      <c r="A79" s="44" t="s">
        <v>148</v>
      </c>
      <c r="B79" s="46"/>
      <c r="C79" s="46"/>
      <c r="D79" s="269"/>
      <c r="E79" s="270"/>
      <c r="F79" s="272"/>
      <c r="G79" s="272"/>
      <c r="H79" s="273"/>
      <c r="I79" s="270"/>
      <c r="J79" s="274"/>
      <c r="K79" s="275"/>
      <c r="L79" s="276"/>
      <c r="M79" s="276"/>
      <c r="N79" s="277"/>
      <c r="O79" s="8"/>
      <c r="P79" s="261"/>
      <c r="Q79" s="88">
        <f>SUM(Q75:Q78)</f>
        <v>6633</v>
      </c>
      <c r="R79" s="44">
        <f>SUM(R75:R78)</f>
        <v>4974.75</v>
      </c>
      <c r="S79" s="44">
        <f>SUM(S75:S78)</f>
        <v>3872.54</v>
      </c>
      <c r="T79" s="144">
        <f>SUM(T75:T78)</f>
        <v>1102.21</v>
      </c>
      <c r="U79" s="8"/>
      <c r="V79" s="278"/>
      <c r="W79" s="279"/>
      <c r="X79" s="280"/>
      <c r="Y79" s="280"/>
      <c r="Z79" s="281"/>
      <c r="AA79" s="307"/>
      <c r="AB79" s="282"/>
      <c r="AC79" s="283"/>
      <c r="AD79" s="271"/>
      <c r="AE79" s="271"/>
      <c r="AF79" s="284"/>
    </row>
    <row r="80" spans="1:32" x14ac:dyDescent="0.3">
      <c r="A80" s="4"/>
      <c r="B80" s="4"/>
      <c r="C80" s="4"/>
      <c r="D80" s="170"/>
      <c r="E80" s="76"/>
      <c r="F80" s="36"/>
      <c r="G80" s="36"/>
      <c r="H80" s="129"/>
      <c r="I80" s="35"/>
      <c r="J80" s="211"/>
      <c r="K80" s="191"/>
      <c r="L80" s="198"/>
      <c r="M80" s="198"/>
      <c r="N80" s="199"/>
      <c r="O80" s="8"/>
      <c r="P80" s="214"/>
      <c r="Q80" s="139"/>
      <c r="R80" s="41"/>
      <c r="S80" s="41"/>
      <c r="T80" s="143"/>
      <c r="U80" s="8"/>
      <c r="V80" s="278"/>
      <c r="W80" s="285"/>
      <c r="X80" s="286"/>
      <c r="Y80" s="286"/>
      <c r="Z80" s="287"/>
      <c r="AA80" s="307"/>
      <c r="AB80" s="148"/>
      <c r="AC80" s="139"/>
      <c r="AD80" s="41"/>
      <c r="AE80" s="41"/>
      <c r="AF80" s="143"/>
    </row>
    <row r="81" spans="1:42" ht="15.6" x14ac:dyDescent="0.3">
      <c r="A81" s="15" t="s">
        <v>71</v>
      </c>
      <c r="B81" s="8"/>
      <c r="C81" s="8"/>
      <c r="D81" s="165"/>
      <c r="E81" s="6">
        <v>450</v>
      </c>
      <c r="F81" s="6">
        <v>450</v>
      </c>
      <c r="G81" s="132">
        <f>F81</f>
        <v>450</v>
      </c>
      <c r="H81" s="195">
        <f t="shared" ref="H81" si="36">F81-G81</f>
        <v>0</v>
      </c>
      <c r="I81" s="35"/>
      <c r="J81" s="211"/>
      <c r="K81" s="201">
        <v>670</v>
      </c>
      <c r="L81" s="193">
        <f>K81/12*Summary!$G$31</f>
        <v>502.5</v>
      </c>
      <c r="M81" s="202">
        <f>L81</f>
        <v>502.5</v>
      </c>
      <c r="N81" s="195">
        <f t="shared" ref="N81" si="37">L81-M81</f>
        <v>0</v>
      </c>
      <c r="O81" s="8"/>
      <c r="P81" s="214"/>
      <c r="Q81" s="126">
        <v>1800</v>
      </c>
      <c r="R81" s="122">
        <f>Q81/12*Summary!$G$31</f>
        <v>1350</v>
      </c>
      <c r="S81" s="246">
        <f>R81</f>
        <v>1350</v>
      </c>
      <c r="T81" s="124">
        <f t="shared" ref="T81" si="38">R81-S81</f>
        <v>0</v>
      </c>
      <c r="U81" s="8"/>
      <c r="V81" s="288"/>
      <c r="W81" s="289"/>
      <c r="X81" s="290"/>
      <c r="Y81" s="291"/>
      <c r="Z81" s="247"/>
      <c r="AA81" s="8"/>
      <c r="AB81" s="148"/>
      <c r="AC81" s="126">
        <v>440</v>
      </c>
      <c r="AD81" s="122">
        <f>AC81/12*Summary!$G$31</f>
        <v>330</v>
      </c>
      <c r="AE81" s="132">
        <f>AD81</f>
        <v>330</v>
      </c>
      <c r="AF81" s="124">
        <f>AD81-AE81</f>
        <v>0</v>
      </c>
    </row>
    <row r="82" spans="1:42" x14ac:dyDescent="0.3">
      <c r="A82" s="8"/>
      <c r="B82" s="8"/>
      <c r="C82" s="8"/>
      <c r="D82" s="165"/>
      <c r="E82" s="9"/>
      <c r="F82" s="9"/>
      <c r="G82" s="9"/>
      <c r="H82" s="149"/>
      <c r="I82" s="62"/>
      <c r="J82" s="209"/>
      <c r="K82" s="191"/>
      <c r="L82" s="193"/>
      <c r="M82" s="193"/>
      <c r="N82" s="195"/>
      <c r="O82" s="8"/>
      <c r="P82" s="214"/>
      <c r="Q82" s="139"/>
      <c r="R82" s="122"/>
      <c r="S82" s="122"/>
      <c r="T82" s="124"/>
      <c r="U82" s="8"/>
      <c r="V82" s="278"/>
      <c r="W82" s="285"/>
      <c r="X82" s="290"/>
      <c r="Y82" s="291"/>
      <c r="Z82" s="292"/>
      <c r="AA82" s="8"/>
      <c r="AB82" s="148"/>
      <c r="AC82" s="139"/>
      <c r="AD82" s="41"/>
      <c r="AE82" s="41"/>
      <c r="AF82" s="143"/>
    </row>
    <row r="83" spans="1:42" ht="15" thickBot="1" x14ac:dyDescent="0.35">
      <c r="A83" s="44" t="s">
        <v>101</v>
      </c>
      <c r="B83" s="46"/>
      <c r="C83" s="46"/>
      <c r="D83" s="254"/>
      <c r="E83" s="32">
        <v>2422</v>
      </c>
      <c r="F83" s="32">
        <f>SUM(F62+F72+F81)</f>
        <v>1929</v>
      </c>
      <c r="G83" s="32">
        <f>SUM(G62+G72+G81)</f>
        <v>3044.05</v>
      </c>
      <c r="H83" s="32">
        <f>SUM(H62+H72+H81)</f>
        <v>-1115.05</v>
      </c>
      <c r="I83" s="63"/>
      <c r="J83" s="260"/>
      <c r="K83" s="251">
        <f>K62+K72+K81</f>
        <v>2679</v>
      </c>
      <c r="L83" s="252">
        <f>L62+L72+L81</f>
        <v>2321.75</v>
      </c>
      <c r="M83" s="252">
        <f>M62+M72+M81</f>
        <v>2402.6</v>
      </c>
      <c r="N83" s="253">
        <f>N62+N72+N81</f>
        <v>-80.850000000000023</v>
      </c>
      <c r="P83" s="261"/>
      <c r="Q83" s="45">
        <f>Q62+Q72+Q79+Q81</f>
        <v>14325</v>
      </c>
      <c r="R83" s="44">
        <f>R62+R72+R79+R81</f>
        <v>10717.75</v>
      </c>
      <c r="S83" s="44">
        <f>S62+S72+S79+S81</f>
        <v>11257.509999999998</v>
      </c>
      <c r="T83" s="144">
        <f>T62+T72+T79+T81</f>
        <v>-539.75999999999976</v>
      </c>
      <c r="V83" s="262"/>
      <c r="W83" s="91">
        <v>1473</v>
      </c>
      <c r="X83" s="34">
        <f>X62+X72+X81</f>
        <v>1104.75</v>
      </c>
      <c r="Y83" s="34">
        <f>Y62+Y72+Y81</f>
        <v>1276.04</v>
      </c>
      <c r="Z83" s="144">
        <f>Z62+Z72+Z81</f>
        <v>-171.29000000000008</v>
      </c>
      <c r="AB83" s="264"/>
      <c r="AC83" s="88">
        <v>2111</v>
      </c>
      <c r="AD83" s="44">
        <f>AD62+AD72+AD81</f>
        <v>1583.25</v>
      </c>
      <c r="AE83" s="44">
        <f>AE62+AE72+AE81</f>
        <v>1513.26</v>
      </c>
      <c r="AF83" s="144">
        <f>AF62+AF72+AF81</f>
        <v>69.990000000000009</v>
      </c>
    </row>
    <row r="84" spans="1:42" x14ac:dyDescent="0.3">
      <c r="A84" s="4"/>
      <c r="B84" s="4"/>
      <c r="C84" s="4"/>
      <c r="D84" s="170"/>
      <c r="E84" s="118"/>
      <c r="F84" s="36"/>
      <c r="G84" s="36"/>
      <c r="H84" s="129"/>
      <c r="I84" s="63"/>
      <c r="J84" s="210"/>
      <c r="K84" s="191"/>
      <c r="L84" s="198"/>
      <c r="M84" s="198"/>
      <c r="N84" s="199"/>
      <c r="P84" s="214"/>
      <c r="Q84" s="139"/>
      <c r="R84" s="41"/>
      <c r="S84" s="41"/>
      <c r="T84" s="143"/>
      <c r="V84" s="137"/>
      <c r="W84" s="139"/>
      <c r="X84" s="98"/>
      <c r="Y84" s="98"/>
      <c r="Z84" s="228"/>
      <c r="AB84" s="110"/>
      <c r="AC84" s="139"/>
      <c r="AD84" s="41"/>
      <c r="AE84" s="41"/>
      <c r="AF84" s="143"/>
    </row>
    <row r="85" spans="1:42" ht="15.6" x14ac:dyDescent="0.3">
      <c r="A85" s="5" t="s">
        <v>77</v>
      </c>
      <c r="B85" s="5"/>
      <c r="C85" s="5"/>
      <c r="D85" s="170"/>
      <c r="E85" s="126">
        <v>3750</v>
      </c>
      <c r="F85" s="122">
        <f>E85/12*Summary!$G$31</f>
        <v>2812.5</v>
      </c>
      <c r="G85" s="132">
        <f>F85</f>
        <v>2812.5</v>
      </c>
      <c r="H85" s="124">
        <f>F85-G85</f>
        <v>0</v>
      </c>
      <c r="I85" s="35"/>
      <c r="J85" s="211"/>
      <c r="K85" s="201">
        <v>4000</v>
      </c>
      <c r="L85" s="193">
        <f>K85/12*Summary!$G$31</f>
        <v>3000</v>
      </c>
      <c r="M85" s="202">
        <f>L85</f>
        <v>3000</v>
      </c>
      <c r="N85" s="195">
        <f t="shared" ref="N85" si="39">L85-M85</f>
        <v>0</v>
      </c>
      <c r="P85" s="214"/>
      <c r="Q85" s="126">
        <v>9000</v>
      </c>
      <c r="R85" s="122">
        <f>Q85/12*Summary!$G$31</f>
        <v>6750</v>
      </c>
      <c r="S85" s="246">
        <f>R85</f>
        <v>6750</v>
      </c>
      <c r="T85" s="124">
        <f t="shared" ref="T85" si="40">R85-S85</f>
        <v>0</v>
      </c>
      <c r="V85" s="230"/>
      <c r="W85" s="126">
        <v>1200</v>
      </c>
      <c r="X85" s="122">
        <f>W85/12*Summary!$G$31</f>
        <v>900</v>
      </c>
      <c r="Y85" s="132">
        <f>X85</f>
        <v>900</v>
      </c>
      <c r="Z85" s="124">
        <f t="shared" ref="Z85" si="41">X85-Y85</f>
        <v>0</v>
      </c>
      <c r="AB85" s="110"/>
      <c r="AC85" s="126">
        <v>1500</v>
      </c>
      <c r="AD85" s="122">
        <f>AC85/12*Summary!$G$31</f>
        <v>1125</v>
      </c>
      <c r="AE85" s="132">
        <f>AD85</f>
        <v>1125</v>
      </c>
      <c r="AF85" s="124">
        <f>AD85-AE85</f>
        <v>0</v>
      </c>
    </row>
    <row r="86" spans="1:42" x14ac:dyDescent="0.3">
      <c r="A86" s="5"/>
      <c r="B86" s="5"/>
      <c r="C86" s="5"/>
      <c r="D86" s="170"/>
      <c r="E86" s="126"/>
      <c r="F86" s="122"/>
      <c r="G86" s="122"/>
      <c r="H86" s="124"/>
      <c r="J86" s="212"/>
      <c r="K86" s="191"/>
      <c r="L86" s="193"/>
      <c r="M86" s="193"/>
      <c r="N86" s="195"/>
      <c r="P86" s="214"/>
      <c r="Q86" s="139"/>
      <c r="R86" s="122"/>
      <c r="S86" s="122"/>
      <c r="T86" s="124"/>
      <c r="V86" s="137"/>
      <c r="W86" s="139"/>
      <c r="X86" s="122"/>
      <c r="Y86" s="98"/>
      <c r="Z86" s="228"/>
      <c r="AB86" s="110"/>
      <c r="AC86" s="233"/>
      <c r="AD86" s="46"/>
      <c r="AE86" s="46"/>
      <c r="AF86" s="161"/>
    </row>
    <row r="87" spans="1:42" ht="15" thickBot="1" x14ac:dyDescent="0.35">
      <c r="A87" s="44" t="s">
        <v>0</v>
      </c>
      <c r="B87" s="46"/>
      <c r="C87" s="46"/>
      <c r="D87" s="254"/>
      <c r="E87" s="86">
        <f>SUM(E83:E85)</f>
        <v>6172</v>
      </c>
      <c r="F87" s="37">
        <f>SUM(F83:F85)</f>
        <v>4741.5</v>
      </c>
      <c r="G87" s="37">
        <f>SUM(G83:G85)</f>
        <v>5856.55</v>
      </c>
      <c r="H87" s="133">
        <f>SUM(H83:H85)</f>
        <v>-1115.05</v>
      </c>
      <c r="I87"/>
      <c r="J87" s="256"/>
      <c r="K87" s="257">
        <f t="shared" ref="K87:N87" si="42">SUM(K83:K86)</f>
        <v>6679</v>
      </c>
      <c r="L87" s="258">
        <f t="shared" si="42"/>
        <v>5321.75</v>
      </c>
      <c r="M87" s="258">
        <f t="shared" si="42"/>
        <v>5402.6</v>
      </c>
      <c r="N87" s="259">
        <f t="shared" si="42"/>
        <v>-80.850000000000023</v>
      </c>
      <c r="P87" s="261"/>
      <c r="Q87" s="89">
        <f>SUM(Q83:Q86)</f>
        <v>23325</v>
      </c>
      <c r="R87" s="42">
        <f>SUM(R83:R86)</f>
        <v>17467.75</v>
      </c>
      <c r="S87" s="42">
        <f>SUM(S83:S86)</f>
        <v>18007.509999999998</v>
      </c>
      <c r="T87" s="147">
        <f>SUM(T83:T86)</f>
        <v>-539.75999999999976</v>
      </c>
      <c r="V87" s="262"/>
      <c r="W87" s="87">
        <f t="shared" ref="W87:Z87" si="43">SUM(W83:W86)</f>
        <v>2673</v>
      </c>
      <c r="X87" s="16">
        <f t="shared" si="43"/>
        <v>2004.75</v>
      </c>
      <c r="Y87" s="16">
        <f t="shared" si="43"/>
        <v>2176.04</v>
      </c>
      <c r="Z87" s="147">
        <f t="shared" si="43"/>
        <v>-171.29000000000008</v>
      </c>
      <c r="AB87" s="263"/>
      <c r="AC87" s="89">
        <f t="shared" ref="AC87:AF87" si="44">SUM(AC83:AC86)</f>
        <v>3611</v>
      </c>
      <c r="AD87" s="42">
        <f t="shared" si="44"/>
        <v>2708.25</v>
      </c>
      <c r="AE87" s="42">
        <f t="shared" si="44"/>
        <v>2638.26</v>
      </c>
      <c r="AF87" s="147">
        <f t="shared" si="44"/>
        <v>69.990000000000009</v>
      </c>
    </row>
    <row r="88" spans="1:42" x14ac:dyDescent="0.3">
      <c r="A88" s="46"/>
      <c r="B88" s="46"/>
      <c r="C88" s="46"/>
      <c r="D88" s="172"/>
      <c r="E88" s="76"/>
      <c r="F88" s="162"/>
      <c r="G88" s="162"/>
      <c r="H88" s="162"/>
      <c r="I88"/>
      <c r="J88" s="234"/>
      <c r="K88" s="235"/>
      <c r="L88" s="236"/>
      <c r="M88" s="236"/>
      <c r="N88" s="236"/>
      <c r="P88" s="95"/>
      <c r="Q88" s="102"/>
      <c r="R88" s="160"/>
      <c r="S88" s="160"/>
      <c r="T88" s="160"/>
      <c r="V88" s="98"/>
      <c r="W88" s="100"/>
      <c r="X88" s="237"/>
      <c r="Y88" s="237"/>
      <c r="Z88" s="237"/>
      <c r="AB88" s="6"/>
      <c r="AC88" s="102"/>
      <c r="AD88" s="160"/>
      <c r="AE88" s="160"/>
      <c r="AF88" s="160"/>
    </row>
    <row r="89" spans="1:42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ht="30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ht="63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ht="16.2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x14ac:dyDescent="0.25">
      <c r="A98"/>
      <c r="B98"/>
      <c r="C98"/>
      <c r="D98"/>
      <c r="E98"/>
      <c r="F98"/>
      <c r="G98"/>
      <c r="H98"/>
      <c r="I98"/>
      <c r="J98" s="513" t="s">
        <v>136</v>
      </c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4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4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4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4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4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4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4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4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4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4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4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4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42" ht="18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42" ht="23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9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/>
      <c r="B123"/>
      <c r="C123"/>
      <c r="D123"/>
      <c r="E123"/>
      <c r="F123"/>
      <c r="G123"/>
      <c r="H123"/>
      <c r="I123"/>
      <c r="J123"/>
    </row>
    <row r="124" spans="1:16" x14ac:dyDescent="0.25">
      <c r="A124"/>
      <c r="B124"/>
      <c r="C124"/>
      <c r="D124"/>
      <c r="E124"/>
      <c r="F124"/>
      <c r="G124"/>
      <c r="H124"/>
      <c r="I124"/>
      <c r="J124"/>
    </row>
    <row r="125" spans="1:16" x14ac:dyDescent="0.25">
      <c r="A125"/>
      <c r="B125"/>
      <c r="C125"/>
      <c r="D125"/>
      <c r="E125"/>
      <c r="F125"/>
      <c r="G125"/>
      <c r="H125"/>
      <c r="I125"/>
      <c r="J125"/>
    </row>
    <row r="126" spans="1:16" x14ac:dyDescent="0.25">
      <c r="A126"/>
      <c r="B126"/>
      <c r="C126"/>
      <c r="D126"/>
      <c r="E126"/>
      <c r="F126"/>
      <c r="G126"/>
      <c r="H126"/>
      <c r="I126"/>
      <c r="J126"/>
    </row>
    <row r="127" spans="1:16" x14ac:dyDescent="0.25">
      <c r="A127"/>
      <c r="B127"/>
      <c r="C127"/>
      <c r="D127"/>
      <c r="E127"/>
      <c r="F127"/>
      <c r="G127"/>
      <c r="H127"/>
      <c r="I127"/>
      <c r="J127"/>
    </row>
    <row r="128" spans="1:16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</sheetData>
  <mergeCells count="23">
    <mergeCell ref="AC53:AD53"/>
    <mergeCell ref="AC52:AF52"/>
    <mergeCell ref="E53:F53"/>
    <mergeCell ref="K53:L53"/>
    <mergeCell ref="Q52:T52"/>
    <mergeCell ref="W52:Z52"/>
    <mergeCell ref="W53:X53"/>
    <mergeCell ref="Q53:R53"/>
    <mergeCell ref="A51:C52"/>
    <mergeCell ref="E52:H52"/>
    <mergeCell ref="K52:N52"/>
    <mergeCell ref="A2:C3"/>
    <mergeCell ref="E36:I36"/>
    <mergeCell ref="K4:L4"/>
    <mergeCell ref="E4:F4"/>
    <mergeCell ref="K3:N3"/>
    <mergeCell ref="E3:H3"/>
    <mergeCell ref="AC3:AF3"/>
    <mergeCell ref="AC4:AD4"/>
    <mergeCell ref="W3:Z3"/>
    <mergeCell ref="W4:X4"/>
    <mergeCell ref="Q3:T3"/>
    <mergeCell ref="Q4:R4"/>
  </mergeCells>
  <phoneticPr fontId="28" type="noConversion"/>
  <pageMargins left="0.23622047244094491" right="0.23622047244094491" top="0.74803149606299213" bottom="0.74803149606299213" header="0.31496062992125984" footer="0.31496062992125984"/>
  <pageSetup paperSize="8" scale="56" orientation="landscape" horizontalDpi="4294967293" r:id="rId1"/>
  <headerFooter alignWithMargins="0"/>
  <rowBreaks count="1" manualBreakCount="1">
    <brk id="35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Reserves 2021</vt:lpstr>
      <vt:lpstr>Summary</vt:lpstr>
      <vt:lpstr>CMS, Leisure &amp; Ins</vt:lpstr>
      <vt:lpstr>All Blocks</vt:lpstr>
      <vt:lpstr>'All Blocks'!Print_Area</vt:lpstr>
      <vt:lpstr>'CMS, Leisure &amp; Ins'!Print_Area</vt:lpstr>
      <vt:lpstr>'Reserves 2021'!Print_Area</vt:lpstr>
      <vt:lpstr>Summary!Print_Area</vt:lpstr>
      <vt:lpstr>'All Blocks'!Print_Titles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Accounts</cp:lastModifiedBy>
  <cp:lastPrinted>2021-10-14T08:55:48Z</cp:lastPrinted>
  <dcterms:created xsi:type="dcterms:W3CDTF">2011-06-09T15:13:02Z</dcterms:created>
  <dcterms:modified xsi:type="dcterms:W3CDTF">2021-10-14T10:23:00Z</dcterms:modified>
</cp:coreProperties>
</file>