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s\Documents\A - SERVICE CHARGE ACCOUNTS, BUDGETS AND NOTES\2021\Accounts\Budget monitoring and report\"/>
    </mc:Choice>
  </mc:AlternateContent>
  <xr:revisionPtr revIDLastSave="0" documentId="8_{4DE92BF5-CF04-4154-9728-177F74509146}" xr6:coauthVersionLast="46" xr6:coauthVersionMax="46" xr10:uidLastSave="{00000000-0000-0000-0000-000000000000}"/>
  <bookViews>
    <workbookView xWindow="22932" yWindow="-108" windowWidth="23256" windowHeight="12576" tabRatio="354" xr2:uid="{00000000-000D-0000-FFFF-FFFF00000000}"/>
  </bookViews>
  <sheets>
    <sheet name="Reserves" sheetId="22" r:id="rId1"/>
    <sheet name="Summary" sheetId="19" r:id="rId2"/>
    <sheet name="CMS, Leisure &amp; Ins" sheetId="20" r:id="rId3"/>
    <sheet name="All Blocks" sheetId="1" r:id="rId4"/>
  </sheets>
  <definedNames>
    <definedName name="_xlnm.Print_Area" localSheetId="3">'All Blocks'!$A$1:$AW$99</definedName>
    <definedName name="_xlnm.Print_Area" localSheetId="2">'CMS, Leisure &amp; Ins'!$A$1:$AJ$89</definedName>
    <definedName name="_xlnm.Print_Area" localSheetId="0">Reserves!$A$1:$J$132</definedName>
    <definedName name="_xlnm.Print_Area" localSheetId="1">Summary!$A$1:$P$35</definedName>
    <definedName name="_xlnm.Print_Titles" localSheetId="3">'All Blocks'!$1:$2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22" l="1"/>
  <c r="F109" i="22" s="1"/>
  <c r="D19" i="22"/>
  <c r="D18" i="22"/>
  <c r="D17" i="22"/>
  <c r="D16" i="22"/>
  <c r="D14" i="22"/>
  <c r="C132" i="22"/>
  <c r="C120" i="22"/>
  <c r="C113" i="22" s="1"/>
  <c r="F132" i="22"/>
  <c r="F120" i="22"/>
  <c r="C109" i="22"/>
  <c r="C97" i="22"/>
  <c r="C90" i="22" s="1"/>
  <c r="F97" i="22"/>
  <c r="I109" i="22"/>
  <c r="I90" i="22" s="1"/>
  <c r="I97" i="22"/>
  <c r="I87" i="22"/>
  <c r="I75" i="22"/>
  <c r="I68" i="22" s="1"/>
  <c r="C87" i="22"/>
  <c r="C75" i="22"/>
  <c r="C68" i="22"/>
  <c r="F87" i="22"/>
  <c r="F68" i="22" s="1"/>
  <c r="F75" i="22"/>
  <c r="C65" i="22"/>
  <c r="C53" i="22"/>
  <c r="C46" i="22"/>
  <c r="D8" i="22" s="1"/>
  <c r="D10" i="22"/>
  <c r="I65" i="22"/>
  <c r="I53" i="22"/>
  <c r="I46" i="22" s="1"/>
  <c r="F65" i="22"/>
  <c r="F46" i="22" s="1"/>
  <c r="D9" i="22" s="1"/>
  <c r="F53" i="22"/>
  <c r="C42" i="22"/>
  <c r="C30" i="22"/>
  <c r="C23" i="22"/>
  <c r="D5" i="22"/>
  <c r="D7" i="22"/>
  <c r="I42" i="22"/>
  <c r="I30" i="22"/>
  <c r="I23" i="22" s="1"/>
  <c r="F30" i="22"/>
  <c r="F42" i="22"/>
  <c r="F113" i="22" l="1"/>
  <c r="F90" i="22"/>
  <c r="D15" i="22" s="1"/>
  <c r="G19" i="22" l="1"/>
  <c r="F20" i="22"/>
  <c r="E20" i="22"/>
  <c r="C20" i="22"/>
  <c r="B20" i="22"/>
  <c r="O8" i="19"/>
  <c r="O10" i="19"/>
  <c r="U43" i="20"/>
  <c r="K81" i="1"/>
  <c r="H35" i="20" l="1"/>
  <c r="I24" i="20"/>
  <c r="I20" i="20"/>
  <c r="I19" i="20"/>
  <c r="I21" i="20"/>
  <c r="I22" i="20"/>
  <c r="I23" i="20"/>
  <c r="I25" i="20"/>
  <c r="I26" i="20"/>
  <c r="I27" i="20"/>
  <c r="L81" i="1" l="1"/>
  <c r="D61" i="20"/>
  <c r="D60" i="20"/>
  <c r="D59" i="20"/>
  <c r="D58" i="20"/>
  <c r="D57" i="20"/>
  <c r="D56" i="20"/>
  <c r="G18" i="22"/>
  <c r="G17" i="22"/>
  <c r="G16" i="22"/>
  <c r="G15" i="22"/>
  <c r="G14" i="22"/>
  <c r="D13" i="22"/>
  <c r="G13" i="22" s="1"/>
  <c r="D12" i="22"/>
  <c r="G12" i="22" s="1"/>
  <c r="D11" i="22"/>
  <c r="G11" i="22" s="1"/>
  <c r="G10" i="22"/>
  <c r="G9" i="22"/>
  <c r="G8" i="22"/>
  <c r="G7" i="22"/>
  <c r="U11" i="20"/>
  <c r="G5" i="22" l="1"/>
  <c r="P63" i="20" l="1"/>
  <c r="P62" i="20"/>
  <c r="P42" i="20"/>
  <c r="U42" i="20"/>
  <c r="W42" i="20" s="1"/>
  <c r="P43" i="20"/>
  <c r="W43" i="20"/>
  <c r="P44" i="20"/>
  <c r="U44" i="20"/>
  <c r="W44" i="20" s="1"/>
  <c r="V28" i="20"/>
  <c r="T28" i="20"/>
  <c r="Q28" i="20"/>
  <c r="V17" i="20"/>
  <c r="T17" i="20"/>
  <c r="Q17" i="20"/>
  <c r="H29" i="20" l="1"/>
  <c r="E29" i="20"/>
  <c r="J29" i="20"/>
  <c r="J53" i="20"/>
  <c r="H53" i="20"/>
  <c r="E53" i="20"/>
  <c r="J42" i="20"/>
  <c r="H42" i="20"/>
  <c r="E42" i="20"/>
  <c r="K35" i="20"/>
  <c r="AD79" i="1"/>
  <c r="AE69" i="1"/>
  <c r="V69" i="1"/>
  <c r="T44" i="1" l="1"/>
  <c r="U44" i="1" s="1"/>
  <c r="S42" i="1"/>
  <c r="S46" i="1" s="1"/>
  <c r="G21" i="19" s="1"/>
  <c r="P42" i="1"/>
  <c r="P46" i="1" s="1"/>
  <c r="D21" i="19" s="1"/>
  <c r="C21" i="19" s="1"/>
  <c r="T40" i="1"/>
  <c r="Y69" i="1"/>
  <c r="Z79" i="1"/>
  <c r="AB79" i="1"/>
  <c r="AC77" i="1"/>
  <c r="AE77" i="1" s="1"/>
  <c r="AC76" i="1"/>
  <c r="AE76" i="1" s="1"/>
  <c r="AC75" i="1"/>
  <c r="AE75" i="1" s="1"/>
  <c r="Y77" i="1"/>
  <c r="Y76" i="1"/>
  <c r="Y75" i="1"/>
  <c r="AH85" i="1"/>
  <c r="O69" i="1"/>
  <c r="O81" i="1"/>
  <c r="E81" i="1"/>
  <c r="T42" i="1" l="1"/>
  <c r="U40" i="1"/>
  <c r="U42" i="1" s="1"/>
  <c r="T46" i="1"/>
  <c r="AE79" i="1"/>
  <c r="O44" i="1"/>
  <c r="V44" i="1"/>
  <c r="U46" i="1"/>
  <c r="I21" i="19" s="1"/>
  <c r="O40" i="1"/>
  <c r="O42" i="1" s="1"/>
  <c r="Y79" i="1"/>
  <c r="AC79" i="1"/>
  <c r="Q35" i="20"/>
  <c r="Q46" i="20"/>
  <c r="Q59" i="20"/>
  <c r="Q65" i="20"/>
  <c r="E63" i="20"/>
  <c r="E36" i="20"/>
  <c r="E16" i="20"/>
  <c r="V40" i="1" l="1"/>
  <c r="V42" i="1" s="1"/>
  <c r="O46" i="1"/>
  <c r="Q67" i="20"/>
  <c r="Q72" i="20" s="1"/>
  <c r="D9" i="19" s="1"/>
  <c r="V46" i="1"/>
  <c r="AH17" i="20"/>
  <c r="I10" i="19" s="1"/>
  <c r="G10" i="19"/>
  <c r="AC17" i="20"/>
  <c r="D10" i="19" s="1"/>
  <c r="AG15" i="20"/>
  <c r="AI15" i="20" s="1"/>
  <c r="AB15" i="20"/>
  <c r="AG14" i="20"/>
  <c r="AI14" i="20" s="1"/>
  <c r="AB14" i="20"/>
  <c r="AG13" i="20"/>
  <c r="AI13" i="20" s="1"/>
  <c r="AB13" i="20"/>
  <c r="AG12" i="20"/>
  <c r="AI12" i="20" s="1"/>
  <c r="AB12" i="20"/>
  <c r="AG11" i="20"/>
  <c r="AB11" i="20"/>
  <c r="U69" i="20"/>
  <c r="P69" i="20"/>
  <c r="V65" i="20"/>
  <c r="T65" i="20"/>
  <c r="U63" i="20"/>
  <c r="W63" i="20" s="1"/>
  <c r="U62" i="20"/>
  <c r="V59" i="20"/>
  <c r="T59" i="20"/>
  <c r="U57" i="20"/>
  <c r="W57" i="20" s="1"/>
  <c r="P57" i="20"/>
  <c r="U56" i="20"/>
  <c r="W56" i="20" s="1"/>
  <c r="P56" i="20"/>
  <c r="U55" i="20"/>
  <c r="W55" i="20" s="1"/>
  <c r="P55" i="20"/>
  <c r="U54" i="20"/>
  <c r="W54" i="20" s="1"/>
  <c r="P54" i="20"/>
  <c r="U53" i="20"/>
  <c r="W53" i="20" s="1"/>
  <c r="P53" i="20"/>
  <c r="U52" i="20"/>
  <c r="W52" i="20" s="1"/>
  <c r="P52" i="20"/>
  <c r="U51" i="20"/>
  <c r="W51" i="20" s="1"/>
  <c r="P51" i="20"/>
  <c r="U50" i="20"/>
  <c r="W50" i="20" s="1"/>
  <c r="P50" i="20"/>
  <c r="U49" i="20"/>
  <c r="P49" i="20"/>
  <c r="V46" i="20"/>
  <c r="T46" i="20"/>
  <c r="U41" i="20"/>
  <c r="W41" i="20" s="1"/>
  <c r="P41" i="20"/>
  <c r="U40" i="20"/>
  <c r="W40" i="20" s="1"/>
  <c r="P40" i="20"/>
  <c r="U39" i="20"/>
  <c r="W39" i="20" s="1"/>
  <c r="P39" i="20"/>
  <c r="U38" i="20"/>
  <c r="W38" i="20" s="1"/>
  <c r="P38" i="20"/>
  <c r="V35" i="20"/>
  <c r="T35" i="20"/>
  <c r="U33" i="20"/>
  <c r="W33" i="20" s="1"/>
  <c r="P33" i="20"/>
  <c r="U32" i="20"/>
  <c r="W32" i="20" s="1"/>
  <c r="P32" i="20"/>
  <c r="U31" i="20"/>
  <c r="W31" i="20" s="1"/>
  <c r="P31" i="20"/>
  <c r="U26" i="20"/>
  <c r="W26" i="20" s="1"/>
  <c r="P26" i="20"/>
  <c r="U25" i="20"/>
  <c r="W25" i="20" s="1"/>
  <c r="P25" i="20"/>
  <c r="U24" i="20"/>
  <c r="W24" i="20" s="1"/>
  <c r="P24" i="20"/>
  <c r="U23" i="20"/>
  <c r="W23" i="20" s="1"/>
  <c r="P23" i="20"/>
  <c r="U22" i="20"/>
  <c r="W22" i="20" s="1"/>
  <c r="P22" i="20"/>
  <c r="U21" i="20"/>
  <c r="W21" i="20" s="1"/>
  <c r="P21" i="20"/>
  <c r="U20" i="20"/>
  <c r="P20" i="20"/>
  <c r="U15" i="20"/>
  <c r="W15" i="20" s="1"/>
  <c r="P15" i="20"/>
  <c r="U14" i="20"/>
  <c r="W14" i="20" s="1"/>
  <c r="P14" i="20"/>
  <c r="U13" i="20"/>
  <c r="W13" i="20" s="1"/>
  <c r="P13" i="20"/>
  <c r="U12" i="20"/>
  <c r="W12" i="20" s="1"/>
  <c r="P12" i="20"/>
  <c r="P11" i="20"/>
  <c r="AL69" i="1"/>
  <c r="AN69" i="1" s="1"/>
  <c r="AH69" i="1"/>
  <c r="I72" i="1"/>
  <c r="J66" i="1"/>
  <c r="L66" i="1" s="1"/>
  <c r="AU85" i="1"/>
  <c r="AQ85" i="1"/>
  <c r="AL85" i="1"/>
  <c r="AM85" i="1" s="1"/>
  <c r="AC85" i="1"/>
  <c r="Y85" i="1"/>
  <c r="T85" i="1"/>
  <c r="O85" i="1"/>
  <c r="J85" i="1"/>
  <c r="AU81" i="1"/>
  <c r="AC81" i="1"/>
  <c r="T81" i="1"/>
  <c r="AV72" i="1"/>
  <c r="AR72" i="1"/>
  <c r="AM72" i="1"/>
  <c r="AI72" i="1"/>
  <c r="AD72" i="1"/>
  <c r="AB72" i="1"/>
  <c r="Z72" i="1"/>
  <c r="U72" i="1"/>
  <c r="S72" i="1"/>
  <c r="P72" i="1"/>
  <c r="K72" i="1"/>
  <c r="F72" i="1"/>
  <c r="AU70" i="1"/>
  <c r="AW70" i="1" s="1"/>
  <c r="AQ70" i="1"/>
  <c r="AL70" i="1"/>
  <c r="AN70" i="1" s="1"/>
  <c r="AH70" i="1"/>
  <c r="AC70" i="1"/>
  <c r="AE70" i="1" s="1"/>
  <c r="Y70" i="1"/>
  <c r="T70" i="1"/>
  <c r="V70" i="1" s="1"/>
  <c r="O70" i="1"/>
  <c r="J70" i="1"/>
  <c r="L70" i="1" s="1"/>
  <c r="E70" i="1"/>
  <c r="AU68" i="1"/>
  <c r="AW68" i="1" s="1"/>
  <c r="AQ68" i="1"/>
  <c r="AL68" i="1"/>
  <c r="AN68" i="1" s="1"/>
  <c r="AH68" i="1"/>
  <c r="AC68" i="1"/>
  <c r="AE68" i="1" s="1"/>
  <c r="Y68" i="1"/>
  <c r="T68" i="1"/>
  <c r="V68" i="1" s="1"/>
  <c r="O68" i="1"/>
  <c r="AU67" i="1"/>
  <c r="AW67" i="1" s="1"/>
  <c r="AQ67" i="1"/>
  <c r="AL67" i="1"/>
  <c r="AN67" i="1" s="1"/>
  <c r="AH67" i="1"/>
  <c r="AC67" i="1"/>
  <c r="AE67" i="1" s="1"/>
  <c r="Y67" i="1"/>
  <c r="T67" i="1"/>
  <c r="O67" i="1"/>
  <c r="J67" i="1"/>
  <c r="L67" i="1" s="1"/>
  <c r="E67" i="1"/>
  <c r="AU66" i="1"/>
  <c r="AW66" i="1" s="1"/>
  <c r="AQ66" i="1"/>
  <c r="AL66" i="1"/>
  <c r="AN66" i="1" s="1"/>
  <c r="AH66" i="1"/>
  <c r="AC66" i="1"/>
  <c r="AE66" i="1" s="1"/>
  <c r="Y66" i="1"/>
  <c r="T66" i="1"/>
  <c r="V66" i="1" s="1"/>
  <c r="O66" i="1"/>
  <c r="E66" i="1"/>
  <c r="AU65" i="1"/>
  <c r="AW65" i="1" s="1"/>
  <c r="AQ65" i="1"/>
  <c r="AL65" i="1"/>
  <c r="AN65" i="1" s="1"/>
  <c r="AH65" i="1"/>
  <c r="AC65" i="1"/>
  <c r="AE65" i="1" s="1"/>
  <c r="Y65" i="1"/>
  <c r="T65" i="1"/>
  <c r="V65" i="1" s="1"/>
  <c r="O65" i="1"/>
  <c r="J65" i="1"/>
  <c r="E65" i="1"/>
  <c r="AV62" i="1"/>
  <c r="AR62" i="1"/>
  <c r="AM62" i="1"/>
  <c r="AI62" i="1"/>
  <c r="AD62" i="1"/>
  <c r="Z62" i="1"/>
  <c r="U62" i="1"/>
  <c r="P62" i="1"/>
  <c r="K62" i="1"/>
  <c r="F62" i="1"/>
  <c r="AU60" i="1"/>
  <c r="AW60" i="1" s="1"/>
  <c r="AQ60" i="1"/>
  <c r="AL60" i="1"/>
  <c r="AH60" i="1"/>
  <c r="AC60" i="1"/>
  <c r="AE60" i="1" s="1"/>
  <c r="Y60" i="1"/>
  <c r="T60" i="1"/>
  <c r="V60" i="1" s="1"/>
  <c r="O60" i="1"/>
  <c r="J60" i="1"/>
  <c r="L60" i="1" s="1"/>
  <c r="E60" i="1"/>
  <c r="AU59" i="1"/>
  <c r="AW59" i="1" s="1"/>
  <c r="AQ59" i="1"/>
  <c r="AL59" i="1"/>
  <c r="AN59" i="1" s="1"/>
  <c r="AH59" i="1"/>
  <c r="AC59" i="1"/>
  <c r="AE59" i="1" s="1"/>
  <c r="Y59" i="1"/>
  <c r="T59" i="1"/>
  <c r="V59" i="1" s="1"/>
  <c r="O59" i="1"/>
  <c r="J59" i="1"/>
  <c r="L59" i="1" s="1"/>
  <c r="E59" i="1"/>
  <c r="AU58" i="1"/>
  <c r="AW58" i="1" s="1"/>
  <c r="AQ58" i="1"/>
  <c r="AL58" i="1"/>
  <c r="AN58" i="1" s="1"/>
  <c r="AH58" i="1"/>
  <c r="AC58" i="1"/>
  <c r="AE58" i="1" s="1"/>
  <c r="Y58" i="1"/>
  <c r="T58" i="1"/>
  <c r="V58" i="1" s="1"/>
  <c r="O58" i="1"/>
  <c r="J58" i="1"/>
  <c r="L58" i="1" s="1"/>
  <c r="E58" i="1"/>
  <c r="AU57" i="1"/>
  <c r="AQ57" i="1"/>
  <c r="AL57" i="1"/>
  <c r="AN57" i="1" s="1"/>
  <c r="AH57" i="1"/>
  <c r="AC57" i="1"/>
  <c r="AE57" i="1" s="1"/>
  <c r="Y57" i="1"/>
  <c r="T57" i="1"/>
  <c r="O57" i="1"/>
  <c r="J57" i="1"/>
  <c r="L57" i="1" s="1"/>
  <c r="E57" i="1"/>
  <c r="AU29" i="1"/>
  <c r="AV29" i="1" s="1"/>
  <c r="AW29" i="1" s="1"/>
  <c r="AQ29" i="1"/>
  <c r="AR25" i="1"/>
  <c r="AQ25" i="1" s="1"/>
  <c r="AV23" i="1"/>
  <c r="AR23" i="1"/>
  <c r="AU21" i="1"/>
  <c r="AW21" i="1" s="1"/>
  <c r="AQ21" i="1"/>
  <c r="AU19" i="1"/>
  <c r="AW19" i="1" s="1"/>
  <c r="AQ19" i="1"/>
  <c r="AU18" i="1"/>
  <c r="AW18" i="1" s="1"/>
  <c r="AQ18" i="1"/>
  <c r="AU17" i="1"/>
  <c r="AW17" i="1" s="1"/>
  <c r="AQ17" i="1"/>
  <c r="AU16" i="1"/>
  <c r="AQ16" i="1"/>
  <c r="AV13" i="1"/>
  <c r="AR13" i="1"/>
  <c r="AU11" i="1"/>
  <c r="AW11" i="1" s="1"/>
  <c r="AQ11" i="1"/>
  <c r="AU10" i="1"/>
  <c r="AW10" i="1" s="1"/>
  <c r="AQ10" i="1"/>
  <c r="AU9" i="1"/>
  <c r="AW9" i="1" s="1"/>
  <c r="AQ9" i="1"/>
  <c r="AU8" i="1"/>
  <c r="AW8" i="1" s="1"/>
  <c r="AQ8" i="1"/>
  <c r="AL29" i="1"/>
  <c r="AH29" i="1"/>
  <c r="AI25" i="1"/>
  <c r="AH25" i="1" s="1"/>
  <c r="AM23" i="1"/>
  <c r="AI23" i="1"/>
  <c r="AL21" i="1"/>
  <c r="AN21" i="1" s="1"/>
  <c r="AH21" i="1"/>
  <c r="AL18" i="1"/>
  <c r="AN18" i="1" s="1"/>
  <c r="AH18" i="1"/>
  <c r="AL20" i="1"/>
  <c r="AN20" i="1" s="1"/>
  <c r="AH20" i="1"/>
  <c r="AL19" i="1"/>
  <c r="AN19" i="1" s="1"/>
  <c r="AH19" i="1"/>
  <c r="AL17" i="1"/>
  <c r="AN17" i="1" s="1"/>
  <c r="AH17" i="1"/>
  <c r="AL16" i="1"/>
  <c r="AH16" i="1"/>
  <c r="AM13" i="1"/>
  <c r="AI13" i="1"/>
  <c r="AL11" i="1"/>
  <c r="AN11" i="1" s="1"/>
  <c r="AH11" i="1"/>
  <c r="AL10" i="1"/>
  <c r="AN10" i="1" s="1"/>
  <c r="AH10" i="1"/>
  <c r="AL9" i="1"/>
  <c r="AN9" i="1" s="1"/>
  <c r="AH9" i="1"/>
  <c r="AL8" i="1"/>
  <c r="AN8" i="1" s="1"/>
  <c r="AH8" i="1"/>
  <c r="AC29" i="1"/>
  <c r="AD29" i="1" s="1"/>
  <c r="AE29" i="1" s="1"/>
  <c r="Z25" i="1"/>
  <c r="Y25" i="1" s="1"/>
  <c r="AD23" i="1"/>
  <c r="Z23" i="1"/>
  <c r="AC21" i="1"/>
  <c r="AE21" i="1" s="1"/>
  <c r="Y21" i="1"/>
  <c r="AC19" i="1"/>
  <c r="AE19" i="1" s="1"/>
  <c r="Y19" i="1"/>
  <c r="AC18" i="1"/>
  <c r="AE18" i="1" s="1"/>
  <c r="Y18" i="1"/>
  <c r="AC17" i="1"/>
  <c r="AE17" i="1" s="1"/>
  <c r="Y17" i="1"/>
  <c r="AC16" i="1"/>
  <c r="Y16" i="1"/>
  <c r="AD13" i="1"/>
  <c r="Z13" i="1"/>
  <c r="AC11" i="1"/>
  <c r="AE11" i="1" s="1"/>
  <c r="Y11" i="1"/>
  <c r="AC10" i="1"/>
  <c r="AE10" i="1" s="1"/>
  <c r="Y10" i="1"/>
  <c r="AC9" i="1"/>
  <c r="AE9" i="1" s="1"/>
  <c r="Y9" i="1"/>
  <c r="AC8" i="1"/>
  <c r="AE8" i="1" s="1"/>
  <c r="Y8" i="1"/>
  <c r="T29" i="1"/>
  <c r="U29" i="1" s="1"/>
  <c r="V29" i="1" s="1"/>
  <c r="O29" i="1"/>
  <c r="T25" i="1"/>
  <c r="U23" i="1"/>
  <c r="P23" i="1"/>
  <c r="T21" i="1"/>
  <c r="V21" i="1" s="1"/>
  <c r="O21" i="1"/>
  <c r="T19" i="1"/>
  <c r="V19" i="1" s="1"/>
  <c r="O19" i="1"/>
  <c r="T18" i="1"/>
  <c r="V18" i="1" s="1"/>
  <c r="O18" i="1"/>
  <c r="T17" i="1"/>
  <c r="V17" i="1" s="1"/>
  <c r="O17" i="1"/>
  <c r="T16" i="1"/>
  <c r="V16" i="1" s="1"/>
  <c r="O16" i="1"/>
  <c r="U13" i="1"/>
  <c r="P13" i="1"/>
  <c r="T11" i="1"/>
  <c r="V11" i="1" s="1"/>
  <c r="O11" i="1"/>
  <c r="T10" i="1"/>
  <c r="V10" i="1" s="1"/>
  <c r="O10" i="1"/>
  <c r="T9" i="1"/>
  <c r="V9" i="1" s="1"/>
  <c r="O9" i="1"/>
  <c r="T8" i="1"/>
  <c r="V8" i="1" s="1"/>
  <c r="O8" i="1"/>
  <c r="U81" i="1" l="1"/>
  <c r="V81" i="1" s="1"/>
  <c r="AD81" i="1"/>
  <c r="AE81" i="1" s="1"/>
  <c r="U25" i="1"/>
  <c r="V25" i="1" s="1"/>
  <c r="AM29" i="1"/>
  <c r="AN29" i="1" s="1"/>
  <c r="AV81" i="1"/>
  <c r="AW81" i="1" s="1"/>
  <c r="V67" i="20"/>
  <c r="P17" i="20"/>
  <c r="C10" i="19"/>
  <c r="C9" i="19"/>
  <c r="U17" i="20"/>
  <c r="T67" i="20"/>
  <c r="T72" i="20" s="1"/>
  <c r="G9" i="19" s="1"/>
  <c r="AB17" i="20"/>
  <c r="AG17" i="20"/>
  <c r="P28" i="20"/>
  <c r="U28" i="20"/>
  <c r="AI11" i="20"/>
  <c r="AI17" i="20" s="1"/>
  <c r="AB83" i="1"/>
  <c r="AB87" i="1" s="1"/>
  <c r="G19" i="19" s="1"/>
  <c r="Z83" i="1"/>
  <c r="F83" i="1"/>
  <c r="U83" i="1"/>
  <c r="AI83" i="1"/>
  <c r="K83" i="1"/>
  <c r="P46" i="20"/>
  <c r="P35" i="20"/>
  <c r="P65" i="20"/>
  <c r="U59" i="20"/>
  <c r="U65" i="20"/>
  <c r="P59" i="20"/>
  <c r="W20" i="20"/>
  <c r="W28" i="20" s="1"/>
  <c r="V69" i="20"/>
  <c r="W69" i="20" s="1"/>
  <c r="W46" i="20"/>
  <c r="W35" i="20"/>
  <c r="U46" i="20"/>
  <c r="U35" i="20"/>
  <c r="W49" i="20"/>
  <c r="W59" i="20" s="1"/>
  <c r="W62" i="20"/>
  <c r="W65" i="20" s="1"/>
  <c r="W11" i="20"/>
  <c r="W17" i="20" s="1"/>
  <c r="AM83" i="1"/>
  <c r="AM87" i="1" s="1"/>
  <c r="I20" i="19" s="1"/>
  <c r="AK87" i="1"/>
  <c r="G20" i="19" s="1"/>
  <c r="AV83" i="1"/>
  <c r="AQ62" i="1"/>
  <c r="L62" i="1"/>
  <c r="I87" i="1"/>
  <c r="G17" i="19" s="1"/>
  <c r="J68" i="1"/>
  <c r="L68" i="1" s="1"/>
  <c r="E68" i="1"/>
  <c r="E72" i="1" s="1"/>
  <c r="E62" i="1"/>
  <c r="S83" i="1"/>
  <c r="S87" i="1" s="1"/>
  <c r="G18" i="19" s="1"/>
  <c r="O62" i="1"/>
  <c r="AT31" i="1"/>
  <c r="G16" i="19" s="1"/>
  <c r="AT87" i="1"/>
  <c r="G22" i="19" s="1"/>
  <c r="AH72" i="1"/>
  <c r="AR81" i="1"/>
  <c r="AQ81" i="1" s="1"/>
  <c r="AH62" i="1"/>
  <c r="T62" i="1"/>
  <c r="AU62" i="1"/>
  <c r="Y72" i="1"/>
  <c r="AQ72" i="1"/>
  <c r="Y62" i="1"/>
  <c r="O72" i="1"/>
  <c r="J62" i="1"/>
  <c r="AD85" i="1"/>
  <c r="AE85" i="1" s="1"/>
  <c r="AN85" i="1"/>
  <c r="AN72" i="1"/>
  <c r="AE62" i="1"/>
  <c r="AL62" i="1"/>
  <c r="T72" i="1"/>
  <c r="AW72" i="1"/>
  <c r="L65" i="1"/>
  <c r="AC72" i="1"/>
  <c r="AL72" i="1"/>
  <c r="K85" i="1"/>
  <c r="L85" i="1" s="1"/>
  <c r="AV85" i="1"/>
  <c r="AE72" i="1"/>
  <c r="AU72" i="1"/>
  <c r="AN60" i="1"/>
  <c r="AN62" i="1" s="1"/>
  <c r="AC62" i="1"/>
  <c r="V67" i="1"/>
  <c r="V72" i="1" s="1"/>
  <c r="Y81" i="1"/>
  <c r="U85" i="1"/>
  <c r="V85" i="1" s="1"/>
  <c r="AW57" i="1"/>
  <c r="AW62" i="1" s="1"/>
  <c r="V57" i="1"/>
  <c r="V62" i="1" s="1"/>
  <c r="AW13" i="1"/>
  <c r="AQ13" i="1"/>
  <c r="AU23" i="1"/>
  <c r="AQ23" i="1"/>
  <c r="AU13" i="1"/>
  <c r="AR27" i="1"/>
  <c r="AR31" i="1" s="1"/>
  <c r="D16" i="19" s="1"/>
  <c r="C16" i="19" s="1"/>
  <c r="AW16" i="1"/>
  <c r="AW23" i="1" s="1"/>
  <c r="AU25" i="1"/>
  <c r="AH13" i="1"/>
  <c r="AK31" i="1"/>
  <c r="G15" i="19" s="1"/>
  <c r="AH23" i="1"/>
  <c r="AN13" i="1"/>
  <c r="AL13" i="1"/>
  <c r="AL23" i="1"/>
  <c r="AI27" i="1"/>
  <c r="AI31" i="1" s="1"/>
  <c r="D15" i="19" s="1"/>
  <c r="C15" i="19" s="1"/>
  <c r="AN16" i="1"/>
  <c r="AN23" i="1" s="1"/>
  <c r="AL25" i="1"/>
  <c r="Y23" i="1"/>
  <c r="Y13" i="1"/>
  <c r="AC23" i="1"/>
  <c r="AB31" i="1"/>
  <c r="G14" i="19" s="1"/>
  <c r="AC13" i="1"/>
  <c r="Z27" i="1"/>
  <c r="AE13" i="1"/>
  <c r="AE16" i="1"/>
  <c r="AE23" i="1" s="1"/>
  <c r="AC25" i="1"/>
  <c r="O13" i="1"/>
  <c r="S31" i="1"/>
  <c r="G13" i="19" s="1"/>
  <c r="P25" i="1"/>
  <c r="O25" i="1" s="1"/>
  <c r="V13" i="1"/>
  <c r="T13" i="1"/>
  <c r="U27" i="1"/>
  <c r="U31" i="1" s="1"/>
  <c r="I13" i="19" s="1"/>
  <c r="O23" i="1"/>
  <c r="T23" i="1"/>
  <c r="V23" i="1"/>
  <c r="J44" i="1"/>
  <c r="J40" i="1"/>
  <c r="K40" i="1" s="1"/>
  <c r="K42" i="1" s="1"/>
  <c r="AD25" i="1" l="1"/>
  <c r="AD27" i="1" s="1"/>
  <c r="AD31" i="1" s="1"/>
  <c r="I14" i="19" s="1"/>
  <c r="AV25" i="1"/>
  <c r="AV27" i="1" s="1"/>
  <c r="AV31" i="1" s="1"/>
  <c r="I16" i="19" s="1"/>
  <c r="AD83" i="1"/>
  <c r="AD87" i="1" s="1"/>
  <c r="I19" i="19" s="1"/>
  <c r="AM25" i="1"/>
  <c r="AM27" i="1" s="1"/>
  <c r="AM31" i="1" s="1"/>
  <c r="I15" i="19" s="1"/>
  <c r="AE83" i="1"/>
  <c r="AE87" i="1" s="1"/>
  <c r="V72" i="20"/>
  <c r="P67" i="20"/>
  <c r="P72" i="20" s="1"/>
  <c r="W67" i="20"/>
  <c r="W72" i="20" s="1"/>
  <c r="U67" i="20"/>
  <c r="U72" i="20" s="1"/>
  <c r="AV87" i="1"/>
  <c r="I22" i="19" s="1"/>
  <c r="AC83" i="1"/>
  <c r="AC87" i="1" s="1"/>
  <c r="AH83" i="1"/>
  <c r="AH87" i="1" s="1"/>
  <c r="Z87" i="1"/>
  <c r="D19" i="19" s="1"/>
  <c r="C19" i="19" s="1"/>
  <c r="E83" i="1"/>
  <c r="Y83" i="1"/>
  <c r="Y87" i="1" s="1"/>
  <c r="J72" i="1"/>
  <c r="AW83" i="1"/>
  <c r="K87" i="1"/>
  <c r="I17" i="19" s="1"/>
  <c r="O83" i="1"/>
  <c r="O87" i="1" s="1"/>
  <c r="P83" i="1"/>
  <c r="P87" i="1" s="1"/>
  <c r="D18" i="19" s="1"/>
  <c r="C18" i="19" s="1"/>
  <c r="AL83" i="1"/>
  <c r="AL87" i="1" s="1"/>
  <c r="AU83" i="1"/>
  <c r="AU87" i="1" s="1"/>
  <c r="AW85" i="1"/>
  <c r="L72" i="1"/>
  <c r="T83" i="1"/>
  <c r="T87" i="1" s="1"/>
  <c r="AQ83" i="1"/>
  <c r="AQ87" i="1" s="1"/>
  <c r="AR83" i="1"/>
  <c r="AR87" i="1" s="1"/>
  <c r="D22" i="19" s="1"/>
  <c r="C22" i="19" s="1"/>
  <c r="AN83" i="1"/>
  <c r="AN87" i="1" s="1"/>
  <c r="AQ27" i="1"/>
  <c r="AQ31" i="1" s="1"/>
  <c r="AI87" i="1"/>
  <c r="D20" i="19" s="1"/>
  <c r="C20" i="19" s="1"/>
  <c r="V83" i="1"/>
  <c r="V87" i="1" s="1"/>
  <c r="U87" i="1"/>
  <c r="I18" i="19" s="1"/>
  <c r="AU27" i="1"/>
  <c r="AU31" i="1" s="1"/>
  <c r="AH27" i="1"/>
  <c r="AH31" i="1" s="1"/>
  <c r="Y27" i="1"/>
  <c r="AL27" i="1"/>
  <c r="AL31" i="1" s="1"/>
  <c r="V27" i="1"/>
  <c r="V31" i="1" s="1"/>
  <c r="AC27" i="1"/>
  <c r="AC31" i="1" s="1"/>
  <c r="O27" i="1"/>
  <c r="O31" i="1" s="1"/>
  <c r="I46" i="1"/>
  <c r="G12" i="19" s="1"/>
  <c r="P27" i="1"/>
  <c r="P31" i="1" s="1"/>
  <c r="D13" i="19" s="1"/>
  <c r="C13" i="19" s="1"/>
  <c r="T27" i="1"/>
  <c r="T31" i="1" s="1"/>
  <c r="J42" i="1"/>
  <c r="J46" i="1" s="1"/>
  <c r="L40" i="1"/>
  <c r="L42" i="1" s="1"/>
  <c r="E44" i="1"/>
  <c r="K44" i="1"/>
  <c r="K46" i="1" s="1"/>
  <c r="I12" i="19" s="1"/>
  <c r="AW25" i="1" l="1"/>
  <c r="AW27" i="1" s="1"/>
  <c r="AW31" i="1" s="1"/>
  <c r="AN25" i="1"/>
  <c r="AN27" i="1" s="1"/>
  <c r="AN31" i="1" s="1"/>
  <c r="AE25" i="1"/>
  <c r="AE27" i="1" s="1"/>
  <c r="AE31" i="1" s="1"/>
  <c r="L83" i="1"/>
  <c r="L87" i="1" s="1"/>
  <c r="J83" i="1"/>
  <c r="J87" i="1" s="1"/>
  <c r="AW87" i="1"/>
  <c r="L44" i="1"/>
  <c r="L46" i="1" s="1"/>
  <c r="E40" i="1"/>
  <c r="E42" i="1" s="1"/>
  <c r="E46" i="1" s="1"/>
  <c r="F42" i="1"/>
  <c r="F46" i="1" s="1"/>
  <c r="D12" i="19" s="1"/>
  <c r="C12" i="19" s="1"/>
  <c r="I60" i="20"/>
  <c r="K60" i="20" s="1"/>
  <c r="K26" i="20" l="1"/>
  <c r="Y29" i="1" l="1"/>
  <c r="Y31" i="1" s="1"/>
  <c r="Z31" i="1"/>
  <c r="D14" i="19" s="1"/>
  <c r="C14" i="19" s="1"/>
  <c r="D30" i="19" l="1"/>
  <c r="I59" i="20" l="1"/>
  <c r="K59" i="20" s="1"/>
  <c r="I58" i="20"/>
  <c r="K58" i="20" s="1"/>
  <c r="I57" i="20"/>
  <c r="K57" i="20" s="1"/>
  <c r="I61" i="20"/>
  <c r="K61" i="20" s="1"/>
  <c r="I56" i="20"/>
  <c r="K56" i="20" s="1"/>
  <c r="I50" i="20"/>
  <c r="K50" i="20" s="1"/>
  <c r="I51" i="20"/>
  <c r="K51" i="20" s="1"/>
  <c r="I49" i="20"/>
  <c r="K49" i="20" s="1"/>
  <c r="I48" i="20"/>
  <c r="K48" i="20" s="1"/>
  <c r="I47" i="20"/>
  <c r="K47" i="20" s="1"/>
  <c r="I46" i="20"/>
  <c r="I45" i="20"/>
  <c r="K45" i="20" s="1"/>
  <c r="I40" i="20"/>
  <c r="K40" i="20" s="1"/>
  <c r="I39" i="20"/>
  <c r="I34" i="20"/>
  <c r="K34" i="20" s="1"/>
  <c r="I33" i="20"/>
  <c r="K33" i="20" s="1"/>
  <c r="I32" i="20"/>
  <c r="K32" i="20" s="1"/>
  <c r="K27" i="20"/>
  <c r="K25" i="20"/>
  <c r="K24" i="20"/>
  <c r="K23" i="20"/>
  <c r="K21" i="20"/>
  <c r="K20" i="20"/>
  <c r="I14" i="20"/>
  <c r="K14" i="20" s="1"/>
  <c r="I13" i="20"/>
  <c r="K13" i="20" s="1"/>
  <c r="I12" i="20"/>
  <c r="I11" i="20"/>
  <c r="K11" i="20" s="1"/>
  <c r="D50" i="20"/>
  <c r="D40" i="20"/>
  <c r="J63" i="20"/>
  <c r="J36" i="20"/>
  <c r="J16" i="20"/>
  <c r="D23" i="20"/>
  <c r="D22" i="20"/>
  <c r="D14" i="20"/>
  <c r="D13" i="20"/>
  <c r="D12" i="20"/>
  <c r="D11" i="20"/>
  <c r="I29" i="20" l="1"/>
  <c r="I42" i="20"/>
  <c r="K46" i="20"/>
  <c r="K53" i="20" s="1"/>
  <c r="I53" i="20"/>
  <c r="D16" i="20"/>
  <c r="I16" i="20"/>
  <c r="K22" i="20"/>
  <c r="K12" i="20"/>
  <c r="K16" i="20" s="1"/>
  <c r="I36" i="20"/>
  <c r="K36" i="20"/>
  <c r="K63" i="20"/>
  <c r="K19" i="20"/>
  <c r="I63" i="20"/>
  <c r="K39" i="20"/>
  <c r="K42" i="20" s="1"/>
  <c r="K29" i="20" l="1"/>
  <c r="H30" i="19"/>
  <c r="J21" i="1"/>
  <c r="J19" i="1"/>
  <c r="J18" i="1"/>
  <c r="J17" i="1"/>
  <c r="J16" i="1"/>
  <c r="J11" i="1"/>
  <c r="J10" i="1"/>
  <c r="J9" i="1"/>
  <c r="J8" i="1"/>
  <c r="V8" i="20" l="1"/>
  <c r="J8" i="20"/>
  <c r="AH8" i="20"/>
  <c r="AD54" i="1"/>
  <c r="U54" i="1"/>
  <c r="AV5" i="1"/>
  <c r="K5" i="1"/>
  <c r="U5" i="1"/>
  <c r="AV54" i="1"/>
  <c r="K54" i="1"/>
  <c r="AM5" i="1"/>
  <c r="AM54" i="1"/>
  <c r="U38" i="1"/>
  <c r="AD5" i="1"/>
  <c r="K38" i="1"/>
  <c r="I5" i="19"/>
  <c r="K23" i="1"/>
  <c r="L21" i="1"/>
  <c r="L19" i="1"/>
  <c r="L18" i="1"/>
  <c r="L17" i="1"/>
  <c r="K13" i="1"/>
  <c r="L11" i="1"/>
  <c r="L10" i="1"/>
  <c r="L9" i="1"/>
  <c r="L8" i="1"/>
  <c r="E21" i="1"/>
  <c r="E11" i="1"/>
  <c r="E8" i="1"/>
  <c r="K27" i="1" l="1"/>
  <c r="J23" i="1"/>
  <c r="L13" i="1"/>
  <c r="J13" i="1"/>
  <c r="L16" i="1"/>
  <c r="L23" i="1" s="1"/>
  <c r="J27" i="1" l="1"/>
  <c r="L27" i="1"/>
  <c r="H63" i="20" l="1"/>
  <c r="H36" i="20"/>
  <c r="H16" i="20"/>
  <c r="H10" i="19" l="1"/>
  <c r="J10" i="19" s="1"/>
  <c r="D49" i="20" l="1"/>
  <c r="D33" i="20"/>
  <c r="D24" i="20"/>
  <c r="D48" i="20"/>
  <c r="D21" i="20"/>
  <c r="D20" i="20"/>
  <c r="D51" i="20"/>
  <c r="D46" i="20"/>
  <c r="D34" i="20"/>
  <c r="D25" i="20"/>
  <c r="D27" i="20"/>
  <c r="E17" i="1"/>
  <c r="E18" i="1"/>
  <c r="E19" i="1"/>
  <c r="E10" i="1"/>
  <c r="J29" i="1"/>
  <c r="K29" i="1" s="1"/>
  <c r="K31" i="1" s="1"/>
  <c r="I11" i="19" s="1"/>
  <c r="E29" i="1" l="1"/>
  <c r="D19" i="20"/>
  <c r="D45" i="20"/>
  <c r="D32" i="20"/>
  <c r="D36" i="20" s="1"/>
  <c r="D63" i="20"/>
  <c r="H21" i="19"/>
  <c r="D39" i="20"/>
  <c r="D42" i="20" s="1"/>
  <c r="I67" i="20"/>
  <c r="J67" i="20" s="1"/>
  <c r="D67" i="20"/>
  <c r="F23" i="1"/>
  <c r="E16" i="1"/>
  <c r="E23" i="1" s="1"/>
  <c r="E9" i="1"/>
  <c r="E13" i="1" s="1"/>
  <c r="F13" i="1"/>
  <c r="L29" i="1"/>
  <c r="L31" i="1" s="1"/>
  <c r="J31" i="1"/>
  <c r="J21" i="19" l="1"/>
  <c r="H12" i="19"/>
  <c r="E27" i="1"/>
  <c r="E31" i="1" s="1"/>
  <c r="F27" i="1"/>
  <c r="F31" i="1" s="1"/>
  <c r="D11" i="19" s="1"/>
  <c r="C11" i="19" s="1"/>
  <c r="I23" i="1"/>
  <c r="I27" i="1" s="1"/>
  <c r="I31" i="1" s="1"/>
  <c r="G11" i="19" s="1"/>
  <c r="J12" i="19" l="1"/>
  <c r="E85" i="1"/>
  <c r="E87" i="1" s="1"/>
  <c r="F87" i="1"/>
  <c r="D17" i="19" s="1"/>
  <c r="C17" i="19" s="1"/>
  <c r="H15" i="19"/>
  <c r="H11" i="19"/>
  <c r="J11" i="19" s="1"/>
  <c r="H19" i="19"/>
  <c r="H20" i="19"/>
  <c r="H22" i="19"/>
  <c r="J22" i="19" s="1"/>
  <c r="H13" i="19"/>
  <c r="J13" i="19" s="1"/>
  <c r="K67" i="20"/>
  <c r="J15" i="19" l="1"/>
  <c r="J20" i="19"/>
  <c r="J19" i="19"/>
  <c r="H17" i="19"/>
  <c r="H9" i="19"/>
  <c r="H18" i="19"/>
  <c r="J18" i="19" s="1"/>
  <c r="H16" i="19"/>
  <c r="H14" i="19"/>
  <c r="J14" i="19" l="1"/>
  <c r="J17" i="19"/>
  <c r="J16" i="19"/>
  <c r="F24" i="19"/>
  <c r="D47" i="20" l="1"/>
  <c r="D53" i="20" s="1"/>
  <c r="D26" i="20"/>
  <c r="D29" i="20" s="1"/>
  <c r="D65" i="20" l="1"/>
  <c r="D69" i="20" s="1"/>
  <c r="E65" i="20" l="1"/>
  <c r="E69" i="20" s="1"/>
  <c r="H65" i="20"/>
  <c r="H69" i="20" s="1"/>
  <c r="D8" i="19" l="1"/>
  <c r="G8" i="19"/>
  <c r="G24" i="19" s="1"/>
  <c r="C8" i="19" l="1"/>
  <c r="C24" i="19" s="1"/>
  <c r="D24" i="19"/>
  <c r="H8" i="19"/>
  <c r="H24" i="19" s="1"/>
  <c r="I65" i="20"/>
  <c r="I69" i="20" s="1"/>
  <c r="J65" i="20"/>
  <c r="J69" i="20" s="1"/>
  <c r="I8" i="19" s="1"/>
  <c r="J8" i="19" l="1"/>
  <c r="K65" i="20"/>
  <c r="K69" i="20" s="1"/>
  <c r="P71" i="20"/>
  <c r="Q71" i="20"/>
  <c r="T71" i="20"/>
  <c r="U71" i="20"/>
  <c r="V71" i="20"/>
  <c r="I9" i="19" s="1"/>
  <c r="J9" i="19" s="1"/>
  <c r="W71" i="20"/>
  <c r="I24" i="19" l="1"/>
  <c r="J24" i="19"/>
  <c r="F23" i="22"/>
  <c r="D6" i="22" s="1"/>
  <c r="G6" i="22" s="1"/>
  <c r="G20" i="22" s="1"/>
</calcChain>
</file>

<file path=xl/sharedStrings.xml><?xml version="1.0" encoding="utf-8"?>
<sst xmlns="http://schemas.openxmlformats.org/spreadsheetml/2006/main" count="582" uniqueCount="251">
  <si>
    <t>Total Expenditure</t>
  </si>
  <si>
    <t>Insurance</t>
  </si>
  <si>
    <t>Lightning Conductor</t>
  </si>
  <si>
    <t>Staff Costs</t>
  </si>
  <si>
    <t>Leisure Facilities</t>
  </si>
  <si>
    <t>Pool Chemicals</t>
  </si>
  <si>
    <t>Gas</t>
  </si>
  <si>
    <t>INSURANCE</t>
  </si>
  <si>
    <t>Directors &amp; Officers</t>
  </si>
  <si>
    <t>Garages</t>
  </si>
  <si>
    <t>Day to Day Maintenance</t>
  </si>
  <si>
    <t>Fire Risk Assessment/Signage</t>
  </si>
  <si>
    <t>Fire Extinguisher Maintenance</t>
  </si>
  <si>
    <t>Window Cleaning</t>
  </si>
  <si>
    <t>Consumables and Light Bulbs</t>
  </si>
  <si>
    <t>Bank Charges</t>
  </si>
  <si>
    <t>Communal Costs</t>
  </si>
  <si>
    <t>Internal Cleaning</t>
  </si>
  <si>
    <t>Day to day Maintenance</t>
  </si>
  <si>
    <t>Maintenance Costs</t>
  </si>
  <si>
    <t>Fire Alarm Maintenance</t>
  </si>
  <si>
    <t>Administration Costs</t>
  </si>
  <si>
    <t>Office Telephone</t>
  </si>
  <si>
    <t>Office Stationery and Consumables</t>
  </si>
  <si>
    <t>Sundry Expenses</t>
  </si>
  <si>
    <t>Cleaning Costs</t>
  </si>
  <si>
    <t>Pool Costs</t>
  </si>
  <si>
    <t>Electricity</t>
  </si>
  <si>
    <t>Lift Costs</t>
  </si>
  <si>
    <t>Estate &amp; Grounds Maintenance</t>
  </si>
  <si>
    <t>Utilities &amp; Electrical Costs</t>
  </si>
  <si>
    <t>Estate Electricity</t>
  </si>
  <si>
    <t>Health and Safety</t>
  </si>
  <si>
    <t>Uniforms (including Protective Clothing)</t>
  </si>
  <si>
    <t>Telephone Lines for Gates</t>
  </si>
  <si>
    <t>Budget</t>
  </si>
  <si>
    <t>Pool Maintenance and Repairs</t>
  </si>
  <si>
    <t>Spa Maintenance and Repairs</t>
  </si>
  <si>
    <t>Gym Maintenance and Repairs</t>
  </si>
  <si>
    <t>Boiler Maintenance and Repairs</t>
  </si>
  <si>
    <t>Air Handling Maintenance and Repairs</t>
  </si>
  <si>
    <t>Emergency Light Testing</t>
  </si>
  <si>
    <t>Water Cooler</t>
  </si>
  <si>
    <t>Alexandra</t>
  </si>
  <si>
    <t>Alexandra Building</t>
  </si>
  <si>
    <t>Cliffe</t>
  </si>
  <si>
    <t>Edward</t>
  </si>
  <si>
    <t>Kingswood</t>
  </si>
  <si>
    <t>Muxlow</t>
  </si>
  <si>
    <t>Peveril</t>
  </si>
  <si>
    <t>Sheaf 1</t>
  </si>
  <si>
    <t>Sheaf 2</t>
  </si>
  <si>
    <t>Sheaf 3 Apartments</t>
  </si>
  <si>
    <t>Sheaf 3 Building</t>
  </si>
  <si>
    <t>Victoria</t>
  </si>
  <si>
    <t>Leisure Suite</t>
  </si>
  <si>
    <t>Security measures</t>
  </si>
  <si>
    <t>Security</t>
  </si>
  <si>
    <t>Commercial Combined</t>
  </si>
  <si>
    <t>Estate Lighting and Repairs</t>
  </si>
  <si>
    <t>Window Cleaning - external</t>
  </si>
  <si>
    <t>Window and Glass Cleaning - internal</t>
  </si>
  <si>
    <t>Sauna Maintenance and Repairs</t>
  </si>
  <si>
    <t>Roads, Drains &amp; Severe Weather Maintenance</t>
  </si>
  <si>
    <t>Community, Communications &amp; Website</t>
  </si>
  <si>
    <t>Staff Training Regulatory (Health &amp; Safety)</t>
  </si>
  <si>
    <t>Fire Alarm System Maintenance</t>
  </si>
  <si>
    <t>Property Owners &amp; PL Insurance</t>
  </si>
  <si>
    <t>Leisure Suite Utilities</t>
  </si>
  <si>
    <t>Gates - H&amp;S, Repairs and Maintenance</t>
  </si>
  <si>
    <t xml:space="preserve">Management </t>
  </si>
  <si>
    <t>Finance and Accounting</t>
  </si>
  <si>
    <t>Legal</t>
  </si>
  <si>
    <t>LEISURE SUITE</t>
  </si>
  <si>
    <t>Block Management</t>
  </si>
  <si>
    <t xml:space="preserve">Block Management </t>
  </si>
  <si>
    <t>Staff Expenses</t>
  </si>
  <si>
    <t>Lift Maintenance/Service</t>
  </si>
  <si>
    <t>Statutory Insurance inspections</t>
  </si>
  <si>
    <t>Variance</t>
  </si>
  <si>
    <t>Contribution to reserves</t>
  </si>
  <si>
    <t>Contribution to Reserves</t>
  </si>
  <si>
    <t>Staff Salaries and Employment Costs (inc pension contributions)</t>
  </si>
  <si>
    <t xml:space="preserve">Ombudsman Services Scheme </t>
  </si>
  <si>
    <t>Site valuation</t>
  </si>
  <si>
    <t>Actual</t>
  </si>
  <si>
    <t>Pest Control</t>
  </si>
  <si>
    <t>Light duty equipment maintenance</t>
  </si>
  <si>
    <t>Light Equipment misc costs</t>
  </si>
  <si>
    <t>Terrorism cover</t>
  </si>
  <si>
    <t>Book-keeping &amp; Admin &amp; Payroll</t>
  </si>
  <si>
    <t>Carpet Cleaning/machinery</t>
  </si>
  <si>
    <t>IT and network costs/monthly software/broadband</t>
  </si>
  <si>
    <t>General Administrative costs/stamps</t>
  </si>
  <si>
    <t>HR/Staffing/Job Adverts/HR Advice/Payroll Software</t>
  </si>
  <si>
    <t>Garden/Grounds Maintenance &amp; extra planting</t>
  </si>
  <si>
    <t>Contractor Cleaning</t>
  </si>
  <si>
    <t>Cleaning Materials &amp; Consumables</t>
  </si>
  <si>
    <t>Water (Leisure &amp; estate external taps)</t>
  </si>
  <si>
    <t>Door Entry System &amp; Door Maintenance</t>
  </si>
  <si>
    <t>Hygiene Services &amp; Urinal Cartridges</t>
  </si>
  <si>
    <t>Major Equipment</t>
  </si>
  <si>
    <t>Emergency Light Testing &amp; Repairs</t>
  </si>
  <si>
    <t>EICR Testing (every 5 years)</t>
  </si>
  <si>
    <t>Carpet cleaning</t>
  </si>
  <si>
    <t>Fire Alarm Maintenance/Smoke Ventilation</t>
  </si>
  <si>
    <t>Full Year</t>
  </si>
  <si>
    <t>&lt;----- Budget -----&gt;</t>
  </si>
  <si>
    <t>Service Charge Budgets</t>
  </si>
  <si>
    <t>Total prior to reserves</t>
  </si>
  <si>
    <t>Total Communal Costs</t>
  </si>
  <si>
    <t>Total Maintenance Costs</t>
  </si>
  <si>
    <t>Communal Management &amp; Administration</t>
  </si>
  <si>
    <t>Total Staff Costs</t>
  </si>
  <si>
    <t>Total Administration Costs</t>
  </si>
  <si>
    <t>Total Management Costs</t>
  </si>
  <si>
    <t>Total Security Costs</t>
  </si>
  <si>
    <t>Total Utilities &amp; Electrical Costs</t>
  </si>
  <si>
    <t>Total Estate &amp; Grounds Maintenance</t>
  </si>
  <si>
    <t>Total Cleaning Costs</t>
  </si>
  <si>
    <t>Total Pool Costs</t>
  </si>
  <si>
    <t>Total Leisure Suite Utilities</t>
  </si>
  <si>
    <t>Total Leisure Facilities</t>
  </si>
  <si>
    <t>Total Lift Costs</t>
  </si>
  <si>
    <r>
      <t xml:space="preserve">Communal Electricity </t>
    </r>
    <r>
      <rPr>
        <vertAlign val="superscript"/>
        <sz val="11"/>
        <rFont val="Calibri"/>
        <family val="2"/>
        <scheme val="minor"/>
      </rPr>
      <t>1</t>
    </r>
  </si>
  <si>
    <t>ALEXANDRA APARTMENTS</t>
  </si>
  <si>
    <t>ALEXANDRA BUILDING</t>
  </si>
  <si>
    <t>CLIFFE</t>
  </si>
  <si>
    <t>EDWARD</t>
  </si>
  <si>
    <t>KINGSWOOD</t>
  </si>
  <si>
    <t>MUXLOW</t>
  </si>
  <si>
    <t>SHEAF 2</t>
  </si>
  <si>
    <t>SHEAF 3 APARTMENTS</t>
  </si>
  <si>
    <t>COMMUNAL MANAGEMENT &amp; ADMINISTRATION</t>
  </si>
  <si>
    <t>TOTAL EXPENDITURE SUMMARY</t>
  </si>
  <si>
    <t>Andrews hot water system</t>
  </si>
  <si>
    <t>Misc site costs</t>
  </si>
  <si>
    <t>Office equipment</t>
  </si>
  <si>
    <t>Variance to 2020 Budget</t>
  </si>
  <si>
    <t>Inflation Factor, CPI to 16th September, 2020</t>
  </si>
  <si>
    <t>[Only change the above on this page]</t>
  </si>
  <si>
    <t>Month to Compare Current Year's Expenditure to Budget</t>
  </si>
  <si>
    <t>&lt;------------</t>
  </si>
  <si>
    <t>-------------&gt;</t>
  </si>
  <si>
    <t>Year</t>
  </si>
  <si>
    <t>Variance to 2020 Charges</t>
  </si>
  <si>
    <t>Changing the number of months that Actual Expenditure is being entered for (e.g. 9 for September), will automatically change the formula and the heading on each page.</t>
  </si>
  <si>
    <t>* 2020 Service Charges (Colmun F) initially taken from Matrix 2020, then updated from 2020 Service Charge Accounts when available.</t>
  </si>
  <si>
    <t>October, 2019</t>
  </si>
  <si>
    <t>Column K</t>
  </si>
  <si>
    <t xml:space="preserve"> </t>
  </si>
  <si>
    <t>Covid 19 additional costs (new in 2020)</t>
  </si>
  <si>
    <t>NL code</t>
  </si>
  <si>
    <t xml:space="preserve">REPORTING PERIOD </t>
  </si>
  <si>
    <t>PEVERIL</t>
  </si>
  <si>
    <t>SHEAF 1</t>
  </si>
  <si>
    <t xml:space="preserve">VICTORIA </t>
  </si>
  <si>
    <t>SHEAF BUILDING</t>
  </si>
  <si>
    <t>NL Code</t>
  </si>
  <si>
    <t>Lift Maintenance Costs</t>
  </si>
  <si>
    <t>Lift Maintenance/Annual Service</t>
  </si>
  <si>
    <t>Statutory Insurance Inspections</t>
  </si>
  <si>
    <t>Lift Telephone Lines</t>
  </si>
  <si>
    <t>Total Lift Maintenance Costs</t>
  </si>
  <si>
    <t xml:space="preserve">Fobs </t>
  </si>
  <si>
    <t>Electrical and Lighting Repairs &amp; Bulbs</t>
  </si>
  <si>
    <t>Council bin rental charge (new cost in 2020)</t>
  </si>
  <si>
    <t>LEISURE</t>
  </si>
  <si>
    <t>ALEX.  APTS</t>
  </si>
  <si>
    <t>ALEX. BUILDINGS</t>
  </si>
  <si>
    <t xml:space="preserve">SHEAF 2 </t>
  </si>
  <si>
    <t>SHEAF 3 APS</t>
  </si>
  <si>
    <t>SHEAF BLDS</t>
  </si>
  <si>
    <t>VICTORIA</t>
  </si>
  <si>
    <t>TOTAL</t>
  </si>
  <si>
    <t>ESTATES / NL 3100</t>
  </si>
  <si>
    <t>LEISURE SUITE / NL 3101</t>
  </si>
  <si>
    <t>ALEXANDRA APARTMENT/ NL 3102</t>
  </si>
  <si>
    <t>Date:</t>
  </si>
  <si>
    <t>Description:</t>
  </si>
  <si>
    <t>ALEXANDRA BUILDING / NL 3103</t>
  </si>
  <si>
    <t>CLIFFE / NL 3104</t>
  </si>
  <si>
    <t>EDWARD / NL 3105</t>
  </si>
  <si>
    <t>KINGSWOOD / NL 3106</t>
  </si>
  <si>
    <t>MUXLOW  / NL 3107</t>
  </si>
  <si>
    <t>PEVERIL / NL 3108</t>
  </si>
  <si>
    <t>SHEAF 1 / NL 3109</t>
  </si>
  <si>
    <t>SHEAF 2 / NL 3110</t>
  </si>
  <si>
    <t>SHEAF 3 APARTMENTS / NL 3111</t>
  </si>
  <si>
    <t>SHEAF 3 BUILDING RESERVE / NL 3112</t>
  </si>
  <si>
    <t>VICTORIA  / NL 3113</t>
  </si>
  <si>
    <t>2020 Service Charges (as per copy 8 2020 final)</t>
  </si>
  <si>
    <t>ESTATES (incs Insurance surplus/deficit adjustments)</t>
  </si>
  <si>
    <t xml:space="preserve">Opening position: 01 January 2021 as per draft SC accounts </t>
  </si>
  <si>
    <t>Contribution to Reserves 2021</t>
  </si>
  <si>
    <t>Year end transfer in from Transfer Fee Fund   - year end adjustment</t>
  </si>
  <si>
    <t xml:space="preserve">2021 in year surplus / deficit - year end adjustment </t>
  </si>
  <si>
    <t>Pool cover supply</t>
  </si>
  <si>
    <t>14.01.21</t>
  </si>
  <si>
    <t>25.02.21</t>
  </si>
  <si>
    <t>10.03.21</t>
  </si>
  <si>
    <t>01.04.21</t>
  </si>
  <si>
    <t xml:space="preserve">Pool Cover 50% </t>
  </si>
  <si>
    <t>DB switch room/swimming</t>
  </si>
  <si>
    <t>Pool cover balance</t>
  </si>
  <si>
    <t>09.03.21</t>
  </si>
  <si>
    <t>05.01.21</t>
  </si>
  <si>
    <t xml:space="preserve">77AG roof survey </t>
  </si>
  <si>
    <t>12.03.21</t>
  </si>
  <si>
    <t>Yorkshire Roofing survey</t>
  </si>
  <si>
    <t>07.03.21</t>
  </si>
  <si>
    <t>Investigate roof leaks 36VC</t>
  </si>
  <si>
    <t>08.04.21</t>
  </si>
  <si>
    <t>Roof repairs/leak 36VC</t>
  </si>
  <si>
    <t>08.02.21</t>
  </si>
  <si>
    <t>19.02.21</t>
  </si>
  <si>
    <t>LED upgrades</t>
  </si>
  <si>
    <t>22OM Balcony edge clean</t>
  </si>
  <si>
    <t>18.02.21</t>
  </si>
  <si>
    <t>Replace Intercom station</t>
  </si>
  <si>
    <t>01.01.2021 to 31.03.2021 (M3)</t>
  </si>
  <si>
    <t>Andrew's hot water replaced</t>
  </si>
  <si>
    <t>New DB pool plant room</t>
  </si>
  <si>
    <t xml:space="preserve">AS AT 31 MARCH 2021 </t>
  </si>
  <si>
    <t>TOTAL INCOME SUMMARY</t>
  </si>
  <si>
    <t xml:space="preserve">Transfer Fund Fee Income </t>
  </si>
  <si>
    <t>Share Certificate Income</t>
  </si>
  <si>
    <t>Resales Packs Income</t>
  </si>
  <si>
    <t xml:space="preserve">Transfer Fee income </t>
  </si>
  <si>
    <t xml:space="preserve">Bank Interest received </t>
  </si>
  <si>
    <t xml:space="preserve">March </t>
  </si>
  <si>
    <t xml:space="preserve">Fob Income </t>
  </si>
  <si>
    <t>Total Income</t>
  </si>
  <si>
    <t>TRANSFER FEE FUND</t>
  </si>
  <si>
    <t>Actual reserve spend (TTF income in) during 2021 as at 31.03.21</t>
  </si>
  <si>
    <t>21.04.21</t>
  </si>
  <si>
    <t>Insurance excess trans Q1</t>
  </si>
  <si>
    <t>19.03.21</t>
  </si>
  <si>
    <t>LED EM replacement</t>
  </si>
  <si>
    <t>15.02.21</t>
  </si>
  <si>
    <t>Lift Lobby lift gear trays</t>
  </si>
  <si>
    <t>Current reserve position as at 01.04.21</t>
  </si>
  <si>
    <t xml:space="preserve">Emergency Spend </t>
  </si>
  <si>
    <t xml:space="preserve">Planned Maintenance spend </t>
  </si>
  <si>
    <t>Retest Lightening Protection</t>
  </si>
  <si>
    <t>12.04.21</t>
  </si>
  <si>
    <t>Repalce baby changing unit</t>
  </si>
  <si>
    <t xml:space="preserve">Electrical remdial work </t>
  </si>
  <si>
    <t>26.03.21</t>
  </si>
  <si>
    <t>LED upgrade/replacements</t>
  </si>
  <si>
    <t xml:space="preserve">ANALYSIS OF THE INDIVIDUAL RESERVE ACCOUNTS FOR 2021 - AS AT 23 APRIL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</si>
</sst>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#,##0;[Red]\(#,##0\)"/>
    <numFmt numFmtId="165" formatCode="_-* #,##0_-;\-* #,##0_-;_-* &quot;-&quot;??_-;_-@_-"/>
    <numFmt numFmtId="166" formatCode="0.0%"/>
    <numFmt numFmtId="167" formatCode="#,##0_ ;[Red]\-#,##0\ "/>
    <numFmt numFmtId="168" formatCode="&quot;£&quot;#,##0.00"/>
    <numFmt numFmtId="169" formatCode="0_ ;[Red]\-0\ "/>
    <numFmt numFmtId="170" formatCode="&quot;£&quot;#,##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2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u/>
      <sz val="10"/>
      <color theme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8"/>
      <color theme="2" tint="-0.749992370372631"/>
      <name val="Calibri"/>
      <family val="2"/>
      <scheme val="minor"/>
    </font>
    <font>
      <b/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theme="3" tint="0.79995117038483843"/>
      </left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3" tint="0.79998168889431442"/>
      </top>
      <bottom/>
      <diagonal/>
    </border>
    <border>
      <left style="medium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511703848384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3" tint="0.79995117038483843"/>
      </top>
      <bottom style="thin">
        <color theme="3" tint="0.7999511703848384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740">
    <xf numFmtId="0" fontId="0" fillId="0" borderId="0" xfId="0"/>
    <xf numFmtId="0" fontId="27" fillId="0" borderId="0" xfId="0" applyFont="1" applyAlignment="1">
      <alignment vertical="center"/>
    </xf>
    <xf numFmtId="164" fontId="28" fillId="0" borderId="0" xfId="37" applyNumberFormat="1" applyFont="1" applyAlignment="1">
      <alignment vertical="center"/>
    </xf>
    <xf numFmtId="164" fontId="27" fillId="0" borderId="0" xfId="37" applyNumberFormat="1" applyFont="1" applyAlignment="1">
      <alignment vertical="center"/>
    </xf>
    <xf numFmtId="164" fontId="26" fillId="0" borderId="0" xfId="37" applyNumberFormat="1" applyFont="1" applyAlignment="1">
      <alignment vertical="center"/>
    </xf>
    <xf numFmtId="164" fontId="25" fillId="0" borderId="0" xfId="37" applyNumberFormat="1" applyFont="1" applyAlignment="1">
      <alignment vertical="center"/>
    </xf>
    <xf numFmtId="0" fontId="27" fillId="0" borderId="0" xfId="0" applyFont="1" applyBorder="1" applyAlignment="1">
      <alignment vertical="center"/>
    </xf>
    <xf numFmtId="165" fontId="27" fillId="0" borderId="0" xfId="57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9" fillId="0" borderId="0" xfId="37" applyFont="1" applyAlignment="1">
      <alignment vertical="center"/>
    </xf>
    <xf numFmtId="0" fontId="27" fillId="0" borderId="0" xfId="0" applyFont="1"/>
    <xf numFmtId="164" fontId="25" fillId="0" borderId="0" xfId="37" applyNumberFormat="1" applyFont="1"/>
    <xf numFmtId="164" fontId="27" fillId="0" borderId="0" xfId="0" applyNumberFormat="1" applyFont="1" applyBorder="1"/>
    <xf numFmtId="0" fontId="38" fillId="0" borderId="0" xfId="37" applyFont="1"/>
    <xf numFmtId="164" fontId="27" fillId="0" borderId="0" xfId="37" applyNumberFormat="1" applyFont="1"/>
    <xf numFmtId="164" fontId="26" fillId="0" borderId="10" xfId="55" applyNumberFormat="1" applyFont="1" applyBorder="1"/>
    <xf numFmtId="0" fontId="39" fillId="0" borderId="0" xfId="55" applyFont="1" applyAlignment="1">
      <alignment vertical="center"/>
    </xf>
    <xf numFmtId="0" fontId="25" fillId="0" borderId="0" xfId="55" applyFont="1" applyAlignment="1">
      <alignment vertical="center"/>
    </xf>
    <xf numFmtId="0" fontId="38" fillId="0" borderId="0" xfId="55" applyFont="1" applyAlignment="1">
      <alignment vertical="center"/>
    </xf>
    <xf numFmtId="164" fontId="42" fillId="0" borderId="0" xfId="55" applyNumberFormat="1" applyFont="1" applyAlignment="1">
      <alignment vertical="center"/>
    </xf>
    <xf numFmtId="164" fontId="47" fillId="0" borderId="0" xfId="55" applyNumberFormat="1" applyFont="1" applyAlignment="1">
      <alignment vertical="center"/>
    </xf>
    <xf numFmtId="167" fontId="45" fillId="0" borderId="0" xfId="57" applyNumberFormat="1" applyFont="1" applyAlignment="1">
      <alignment vertical="center"/>
    </xf>
    <xf numFmtId="167" fontId="47" fillId="0" borderId="0" xfId="57" applyNumberFormat="1" applyFont="1" applyAlignment="1">
      <alignment vertical="center"/>
    </xf>
    <xf numFmtId="167" fontId="46" fillId="0" borderId="0" xfId="0" applyNumberFormat="1" applyFont="1" applyAlignment="1">
      <alignment vertical="center"/>
    </xf>
    <xf numFmtId="167" fontId="47" fillId="0" borderId="0" xfId="0" applyNumberFormat="1" applyFont="1" applyAlignment="1">
      <alignment vertical="center"/>
    </xf>
    <xf numFmtId="167" fontId="46" fillId="0" borderId="0" xfId="57" applyNumberFormat="1" applyFont="1" applyAlignment="1">
      <alignment vertical="center"/>
    </xf>
    <xf numFmtId="167" fontId="43" fillId="0" borderId="10" xfId="57" applyNumberFormat="1" applyFont="1" applyBorder="1" applyAlignment="1">
      <alignment vertical="center"/>
    </xf>
    <xf numFmtId="167" fontId="44" fillId="0" borderId="10" xfId="57" applyNumberFormat="1" applyFont="1" applyBorder="1" applyAlignment="1">
      <alignment vertical="center"/>
    </xf>
    <xf numFmtId="167" fontId="42" fillId="0" borderId="10" xfId="57" applyNumberFormat="1" applyFont="1" applyBorder="1" applyAlignment="1">
      <alignment vertical="center"/>
    </xf>
    <xf numFmtId="164" fontId="28" fillId="0" borderId="0" xfId="55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4" fontId="27" fillId="0" borderId="0" xfId="55" applyNumberFormat="1" applyFont="1" applyAlignment="1">
      <alignment vertical="center"/>
    </xf>
    <xf numFmtId="167" fontId="35" fillId="0" borderId="10" xfId="57" applyNumberFormat="1" applyFont="1" applyBorder="1" applyAlignment="1">
      <alignment vertical="center"/>
    </xf>
    <xf numFmtId="167" fontId="31" fillId="0" borderId="10" xfId="57" applyNumberFormat="1" applyFont="1" applyBorder="1" applyAlignment="1">
      <alignment vertical="center"/>
    </xf>
    <xf numFmtId="167" fontId="28" fillId="0" borderId="10" xfId="57" applyNumberFormat="1" applyFont="1" applyBorder="1" applyAlignment="1">
      <alignment vertical="center"/>
    </xf>
    <xf numFmtId="164" fontId="35" fillId="0" borderId="10" xfId="0" applyNumberFormat="1" applyFont="1" applyBorder="1"/>
    <xf numFmtId="164" fontId="31" fillId="0" borderId="10" xfId="0" applyNumberFormat="1" applyFont="1" applyBorder="1"/>
    <xf numFmtId="164" fontId="28" fillId="0" borderId="10" xfId="0" applyNumberFormat="1" applyFont="1" applyBorder="1"/>
    <xf numFmtId="164" fontId="32" fillId="0" borderId="0" xfId="0" applyNumberFormat="1" applyFont="1" applyBorder="1"/>
    <xf numFmtId="164" fontId="35" fillId="0" borderId="10" xfId="55" applyNumberFormat="1" applyFont="1" applyBorder="1"/>
    <xf numFmtId="164" fontId="31" fillId="0" borderId="10" xfId="55" applyNumberFormat="1" applyFont="1" applyBorder="1"/>
    <xf numFmtId="167" fontId="30" fillId="0" borderId="10" xfId="0" applyNumberFormat="1" applyFont="1" applyBorder="1" applyAlignment="1">
      <alignment vertical="center"/>
    </xf>
    <xf numFmtId="167" fontId="35" fillId="0" borderId="0" xfId="57" applyNumberFormat="1" applyFont="1" applyBorder="1" applyAlignment="1">
      <alignment vertical="center"/>
    </xf>
    <xf numFmtId="167" fontId="31" fillId="0" borderId="0" xfId="57" applyNumberFormat="1" applyFont="1" applyBorder="1" applyAlignment="1">
      <alignment vertical="center"/>
    </xf>
    <xf numFmtId="167" fontId="28" fillId="0" borderId="0" xfId="57" applyNumberFormat="1" applyFont="1" applyBorder="1" applyAlignment="1">
      <alignment vertical="center"/>
    </xf>
    <xf numFmtId="167" fontId="26" fillId="0" borderId="10" xfId="57" applyNumberFormat="1" applyFont="1" applyBorder="1" applyAlignment="1">
      <alignment vertical="center"/>
    </xf>
    <xf numFmtId="167" fontId="27" fillId="0" borderId="0" xfId="57" applyNumberFormat="1" applyFont="1" applyBorder="1"/>
    <xf numFmtId="167" fontId="32" fillId="0" borderId="10" xfId="0" applyNumberFormat="1" applyFont="1" applyBorder="1"/>
    <xf numFmtId="167" fontId="30" fillId="0" borderId="10" xfId="0" applyNumberFormat="1" applyFont="1" applyBorder="1"/>
    <xf numFmtId="167" fontId="27" fillId="0" borderId="10" xfId="0" applyNumberFormat="1" applyFont="1" applyBorder="1"/>
    <xf numFmtId="167" fontId="32" fillId="0" borderId="0" xfId="0" applyNumberFormat="1" applyFont="1" applyBorder="1"/>
    <xf numFmtId="167" fontId="27" fillId="0" borderId="0" xfId="0" applyNumberFormat="1" applyFont="1" applyBorder="1"/>
    <xf numFmtId="167" fontId="35" fillId="0" borderId="10" xfId="55" applyNumberFormat="1" applyFont="1" applyBorder="1"/>
    <xf numFmtId="167" fontId="31" fillId="0" borderId="10" xfId="55" applyNumberFormat="1" applyFont="1" applyBorder="1"/>
    <xf numFmtId="167" fontId="26" fillId="0" borderId="10" xfId="55" applyNumberFormat="1" applyFont="1" applyBorder="1"/>
    <xf numFmtId="0" fontId="28" fillId="0" borderId="0" xfId="0" applyFont="1"/>
    <xf numFmtId="167" fontId="31" fillId="0" borderId="10" xfId="57" applyNumberFormat="1" applyFont="1" applyBorder="1"/>
    <xf numFmtId="167" fontId="28" fillId="0" borderId="10" xfId="57" applyNumberFormat="1" applyFont="1" applyBorder="1"/>
    <xf numFmtId="167" fontId="28" fillId="0" borderId="10" xfId="0" applyNumberFormat="1" applyFont="1" applyBorder="1"/>
    <xf numFmtId="167" fontId="35" fillId="0" borderId="10" xfId="0" applyNumberFormat="1" applyFont="1" applyBorder="1"/>
    <xf numFmtId="167" fontId="31" fillId="0" borderId="10" xfId="0" applyNumberFormat="1" applyFont="1" applyBorder="1"/>
    <xf numFmtId="167" fontId="28" fillId="0" borderId="0" xfId="0" applyNumberFormat="1" applyFont="1" applyBorder="1"/>
    <xf numFmtId="167" fontId="30" fillId="0" borderId="0" xfId="0" applyNumberFormat="1" applyFont="1" applyFill="1" applyBorder="1"/>
    <xf numFmtId="167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64" fontId="50" fillId="0" borderId="0" xfId="55" applyNumberFormat="1" applyFont="1" applyAlignment="1">
      <alignment vertical="center"/>
    </xf>
    <xf numFmtId="167" fontId="49" fillId="0" borderId="10" xfId="57" applyNumberFormat="1" applyFont="1" applyBorder="1" applyAlignment="1">
      <alignment vertical="center"/>
    </xf>
    <xf numFmtId="167" fontId="30" fillId="0" borderId="10" xfId="55" applyNumberFormat="1" applyFont="1" applyFill="1" applyBorder="1"/>
    <xf numFmtId="164" fontId="27" fillId="0" borderId="0" xfId="37" applyNumberFormat="1" applyFont="1" applyBorder="1" applyAlignment="1">
      <alignment vertical="center"/>
    </xf>
    <xf numFmtId="164" fontId="41" fillId="0" borderId="0" xfId="37" applyNumberFormat="1" applyFont="1" applyBorder="1" applyAlignment="1">
      <alignment vertical="center"/>
    </xf>
    <xf numFmtId="167" fontId="28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67" fontId="27" fillId="0" borderId="0" xfId="0" applyNumberFormat="1" applyFont="1" applyBorder="1" applyAlignment="1">
      <alignment vertical="center"/>
    </xf>
    <xf numFmtId="0" fontId="27" fillId="0" borderId="0" xfId="0" applyFont="1" applyFill="1" applyAlignment="1">
      <alignment vertical="center"/>
    </xf>
    <xf numFmtId="167" fontId="32" fillId="0" borderId="10" xfId="0" applyNumberFormat="1" applyFont="1" applyBorder="1" applyAlignment="1">
      <alignment vertical="center"/>
    </xf>
    <xf numFmtId="167" fontId="27" fillId="0" borderId="10" xfId="0" applyNumberFormat="1" applyFont="1" applyBorder="1" applyAlignment="1">
      <alignment vertical="center"/>
    </xf>
    <xf numFmtId="167" fontId="28" fillId="0" borderId="0" xfId="0" applyNumberFormat="1" applyFont="1" applyBorder="1" applyAlignment="1">
      <alignment vertical="center"/>
    </xf>
    <xf numFmtId="0" fontId="31" fillId="0" borderId="0" xfId="55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4" fontId="31" fillId="0" borderId="0" xfId="37" applyNumberFormat="1" applyFont="1" applyAlignment="1">
      <alignment vertical="center"/>
    </xf>
    <xf numFmtId="164" fontId="30" fillId="0" borderId="0" xfId="37" applyNumberFormat="1" applyFont="1" applyAlignment="1">
      <alignment vertical="center"/>
    </xf>
    <xf numFmtId="0" fontId="30" fillId="0" borderId="0" xfId="0" applyFont="1" applyAlignment="1">
      <alignment vertical="center"/>
    </xf>
    <xf numFmtId="164" fontId="30" fillId="0" borderId="0" xfId="55" applyNumberFormat="1" applyFont="1" applyAlignment="1">
      <alignment vertical="center"/>
    </xf>
    <xf numFmtId="0" fontId="30" fillId="0" borderId="0" xfId="37" applyFont="1" applyAlignment="1">
      <alignment vertical="center"/>
    </xf>
    <xf numFmtId="0" fontId="31" fillId="0" borderId="0" xfId="37" applyFont="1" applyAlignment="1">
      <alignment vertical="center"/>
    </xf>
    <xf numFmtId="164" fontId="31" fillId="0" borderId="0" xfId="55" applyNumberFormat="1" applyFont="1" applyBorder="1"/>
    <xf numFmtId="167" fontId="31" fillId="0" borderId="0" xfId="55" applyNumberFormat="1" applyFont="1" applyBorder="1"/>
    <xf numFmtId="167" fontId="30" fillId="0" borderId="0" xfId="55" applyNumberFormat="1" applyFont="1" applyFill="1" applyBorder="1"/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64" fontId="27" fillId="0" borderId="0" xfId="55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67" fontId="31" fillId="0" borderId="0" xfId="57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7" fontId="37" fillId="0" borderId="0" xfId="0" applyNumberFormat="1" applyFont="1" applyFill="1" applyBorder="1" applyAlignment="1">
      <alignment horizontal="center" vertical="center"/>
    </xf>
    <xf numFmtId="167" fontId="3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167" fontId="37" fillId="0" borderId="0" xfId="0" applyNumberFormat="1" applyFont="1" applyFill="1" applyBorder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30" fillId="0" borderId="0" xfId="0" applyFont="1" applyFill="1"/>
    <xf numFmtId="0" fontId="31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0" fontId="25" fillId="0" borderId="0" xfId="55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5" fontId="27" fillId="0" borderId="0" xfId="57" applyNumberFormat="1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7" fontId="30" fillId="0" borderId="10" xfId="0" applyNumberFormat="1" applyFont="1" applyFill="1" applyBorder="1" applyAlignment="1">
      <alignment vertical="center"/>
    </xf>
    <xf numFmtId="167" fontId="31" fillId="0" borderId="10" xfId="57" applyNumberFormat="1" applyFont="1" applyFill="1" applyBorder="1" applyAlignment="1">
      <alignment vertical="center"/>
    </xf>
    <xf numFmtId="164" fontId="31" fillId="0" borderId="10" xfId="55" applyNumberFormat="1" applyFont="1" applyFill="1" applyBorder="1"/>
    <xf numFmtId="167" fontId="31" fillId="0" borderId="10" xfId="0" applyNumberFormat="1" applyFont="1" applyFill="1" applyBorder="1"/>
    <xf numFmtId="167" fontId="31" fillId="0" borderId="10" xfId="55" applyNumberFormat="1" applyFont="1" applyFill="1" applyBorder="1"/>
    <xf numFmtId="167" fontId="44" fillId="0" borderId="10" xfId="57" applyNumberFormat="1" applyFont="1" applyFill="1" applyBorder="1" applyAlignment="1">
      <alignment vertical="center"/>
    </xf>
    <xf numFmtId="164" fontId="31" fillId="0" borderId="10" xfId="0" applyNumberFormat="1" applyFont="1" applyFill="1" applyBorder="1"/>
    <xf numFmtId="167" fontId="31" fillId="0" borderId="10" xfId="57" applyNumberFormat="1" applyFont="1" applyFill="1" applyBorder="1"/>
    <xf numFmtId="167" fontId="30" fillId="0" borderId="10" xfId="0" applyNumberFormat="1" applyFont="1" applyFill="1" applyBorder="1"/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164" fontId="26" fillId="0" borderId="0" xfId="55" applyNumberFormat="1" applyFont="1" applyAlignment="1">
      <alignment vertical="center"/>
    </xf>
    <xf numFmtId="0" fontId="60" fillId="0" borderId="19" xfId="0" applyFont="1" applyBorder="1" applyAlignment="1">
      <alignment vertical="center"/>
    </xf>
    <xf numFmtId="10" fontId="27" fillId="0" borderId="0" xfId="58" applyNumberFormat="1" applyFont="1" applyAlignment="1">
      <alignment horizontal="center" vertical="center"/>
    </xf>
    <xf numFmtId="0" fontId="27" fillId="0" borderId="0" xfId="0" applyFont="1" applyBorder="1"/>
    <xf numFmtId="0" fontId="27" fillId="0" borderId="0" xfId="0" applyFont="1" applyFill="1"/>
    <xf numFmtId="167" fontId="25" fillId="0" borderId="10" xfId="55" applyNumberFormat="1" applyFont="1" applyBorder="1"/>
    <xf numFmtId="167" fontId="32" fillId="0" borderId="10" xfId="55" applyNumberFormat="1" applyFont="1" applyBorder="1"/>
    <xf numFmtId="167" fontId="30" fillId="0" borderId="10" xfId="55" applyNumberFormat="1" applyFont="1" applyBorder="1"/>
    <xf numFmtId="0" fontId="55" fillId="0" borderId="0" xfId="0" applyFont="1" applyFill="1" applyBorder="1" applyAlignment="1">
      <alignment horizontal="center"/>
    </xf>
    <xf numFmtId="164" fontId="31" fillId="0" borderId="0" xfId="55" applyNumberFormat="1" applyFont="1" applyFill="1" applyBorder="1"/>
    <xf numFmtId="167" fontId="31" fillId="0" borderId="0" xfId="0" applyNumberFormat="1" applyFont="1" applyFill="1" applyBorder="1"/>
    <xf numFmtId="167" fontId="31" fillId="0" borderId="0" xfId="55" applyNumberFormat="1" applyFont="1" applyFill="1" applyBorder="1"/>
    <xf numFmtId="167" fontId="31" fillId="0" borderId="0" xfId="57" applyNumberFormat="1" applyFont="1" applyFill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29" borderId="0" xfId="0" quotePrefix="1" applyFont="1" applyFill="1" applyAlignment="1">
      <alignment horizontal="center" vertical="center"/>
    </xf>
    <xf numFmtId="0" fontId="28" fillId="29" borderId="0" xfId="59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30" fillId="0" borderId="26" xfId="37" applyFont="1" applyFill="1" applyBorder="1" applyAlignment="1">
      <alignment vertical="center"/>
    </xf>
    <xf numFmtId="0" fontId="30" fillId="0" borderId="27" xfId="37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37" applyFont="1" applyFill="1" applyBorder="1" applyAlignment="1">
      <alignment vertical="center"/>
    </xf>
    <xf numFmtId="0" fontId="31" fillId="0" borderId="29" xfId="37" applyFont="1" applyFill="1" applyBorder="1" applyAlignment="1">
      <alignment vertical="center"/>
    </xf>
    <xf numFmtId="0" fontId="38" fillId="0" borderId="0" xfId="37" applyFont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0" fillId="29" borderId="0" xfId="0" quotePrefix="1" applyFill="1" applyBorder="1"/>
    <xf numFmtId="0" fontId="28" fillId="29" borderId="29" xfId="0" quotePrefix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vertical="center" wrapText="1"/>
    </xf>
    <xf numFmtId="164" fontId="31" fillId="0" borderId="0" xfId="37" applyNumberFormat="1" applyFont="1" applyFill="1" applyBorder="1" applyAlignment="1">
      <alignment vertical="center"/>
    </xf>
    <xf numFmtId="164" fontId="28" fillId="0" borderId="0" xfId="37" applyNumberFormat="1" applyFont="1" applyBorder="1" applyAlignment="1">
      <alignment vertical="center"/>
    </xf>
    <xf numFmtId="164" fontId="31" fillId="0" borderId="29" xfId="37" applyNumberFormat="1" applyFont="1" applyFill="1" applyBorder="1" applyAlignment="1">
      <alignment vertical="center"/>
    </xf>
    <xf numFmtId="167" fontId="32" fillId="0" borderId="28" xfId="57" applyNumberFormat="1" applyFont="1" applyBorder="1" applyAlignment="1">
      <alignment vertical="center"/>
    </xf>
    <xf numFmtId="164" fontId="30" fillId="26" borderId="0" xfId="55" applyNumberFormat="1" applyFont="1" applyFill="1" applyBorder="1" applyAlignment="1">
      <alignment vertical="center"/>
    </xf>
    <xf numFmtId="164" fontId="30" fillId="0" borderId="0" xfId="55" applyNumberFormat="1" applyFont="1" applyFill="1" applyBorder="1" applyAlignment="1">
      <alignment vertical="center"/>
    </xf>
    <xf numFmtId="167" fontId="27" fillId="0" borderId="0" xfId="57" applyNumberFormat="1" applyFont="1" applyBorder="1" applyAlignment="1">
      <alignment vertical="center"/>
    </xf>
    <xf numFmtId="167" fontId="27" fillId="26" borderId="0" xfId="57" applyNumberFormat="1" applyFont="1" applyFill="1" applyBorder="1" applyAlignment="1">
      <alignment vertical="center"/>
    </xf>
    <xf numFmtId="167" fontId="27" fillId="0" borderId="29" xfId="57" applyNumberFormat="1" applyFont="1" applyBorder="1" applyAlignment="1">
      <alignment vertical="center"/>
    </xf>
    <xf numFmtId="167" fontId="30" fillId="26" borderId="0" xfId="57" applyNumberFormat="1" applyFont="1" applyFill="1" applyBorder="1" applyAlignment="1">
      <alignment vertical="center"/>
    </xf>
    <xf numFmtId="167" fontId="30" fillId="0" borderId="0" xfId="57" applyNumberFormat="1" applyFont="1" applyFill="1" applyBorder="1" applyAlignment="1">
      <alignment vertical="center"/>
    </xf>
    <xf numFmtId="164" fontId="30" fillId="0" borderId="0" xfId="55" applyNumberFormat="1" applyFont="1" applyBorder="1" applyAlignment="1">
      <alignment vertical="center"/>
    </xf>
    <xf numFmtId="164" fontId="30" fillId="0" borderId="0" xfId="37" applyNumberFormat="1" applyFont="1" applyFill="1" applyBorder="1" applyAlignment="1">
      <alignment vertical="center"/>
    </xf>
    <xf numFmtId="167" fontId="28" fillId="0" borderId="33" xfId="57" applyNumberFormat="1" applyFont="1" applyBorder="1" applyAlignment="1">
      <alignment vertical="center"/>
    </xf>
    <xf numFmtId="164" fontId="31" fillId="0" borderId="0" xfId="55" applyNumberFormat="1" applyFont="1" applyBorder="1" applyAlignment="1">
      <alignment vertical="center"/>
    </xf>
    <xf numFmtId="164" fontId="31" fillId="0" borderId="0" xfId="55" applyNumberFormat="1" applyFont="1" applyFill="1" applyBorder="1" applyAlignment="1">
      <alignment vertical="center"/>
    </xf>
    <xf numFmtId="167" fontId="28" fillId="0" borderId="29" xfId="57" applyNumberFormat="1" applyFont="1" applyBorder="1" applyAlignment="1">
      <alignment vertical="center"/>
    </xf>
    <xf numFmtId="164" fontId="26" fillId="0" borderId="0" xfId="37" applyNumberFormat="1" applyFont="1" applyBorder="1" applyAlignment="1">
      <alignment vertical="center"/>
    </xf>
    <xf numFmtId="164" fontId="25" fillId="0" borderId="0" xfId="37" applyNumberFormat="1" applyFont="1" applyBorder="1" applyAlignment="1">
      <alignment vertical="center"/>
    </xf>
    <xf numFmtId="167" fontId="47" fillId="24" borderId="0" xfId="57" applyNumberFormat="1" applyFont="1" applyFill="1" applyBorder="1" applyAlignment="1">
      <alignment vertical="center"/>
    </xf>
    <xf numFmtId="167" fontId="28" fillId="0" borderId="11" xfId="0" applyNumberFormat="1" applyFont="1" applyBorder="1"/>
    <xf numFmtId="167" fontId="26" fillId="0" borderId="33" xfId="57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28" fillId="29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33" fillId="0" borderId="26" xfId="0" applyFont="1" applyBorder="1"/>
    <xf numFmtId="0" fontId="27" fillId="0" borderId="28" xfId="0" applyFont="1" applyBorder="1"/>
    <xf numFmtId="0" fontId="27" fillId="0" borderId="0" xfId="0" applyFont="1" applyFill="1" applyBorder="1"/>
    <xf numFmtId="164" fontId="28" fillId="0" borderId="0" xfId="37" applyNumberFormat="1" applyFont="1" applyBorder="1"/>
    <xf numFmtId="0" fontId="30" fillId="0" borderId="0" xfId="0" applyFont="1" applyFill="1" applyBorder="1"/>
    <xf numFmtId="0" fontId="30" fillId="0" borderId="29" xfId="0" applyFont="1" applyFill="1" applyBorder="1"/>
    <xf numFmtId="0" fontId="30" fillId="26" borderId="0" xfId="0" applyFont="1" applyFill="1" applyBorder="1"/>
    <xf numFmtId="164" fontId="27" fillId="0" borderId="0" xfId="37" applyNumberFormat="1" applyFont="1" applyBorder="1"/>
    <xf numFmtId="167" fontId="27" fillId="26" borderId="0" xfId="0" applyNumberFormat="1" applyFont="1" applyFill="1" applyBorder="1"/>
    <xf numFmtId="0" fontId="30" fillId="0" borderId="0" xfId="0" applyFont="1" applyBorder="1"/>
    <xf numFmtId="167" fontId="27" fillId="0" borderId="29" xfId="0" applyNumberFormat="1" applyFont="1" applyBorder="1"/>
    <xf numFmtId="167" fontId="28" fillId="0" borderId="33" xfId="0" applyNumberFormat="1" applyFont="1" applyBorder="1"/>
    <xf numFmtId="164" fontId="28" fillId="0" borderId="0" xfId="55" applyNumberFormat="1" applyFont="1" applyBorder="1" applyAlignment="1">
      <alignment vertical="center"/>
    </xf>
    <xf numFmtId="164" fontId="25" fillId="0" borderId="0" xfId="37" applyNumberFormat="1" applyFont="1" applyBorder="1"/>
    <xf numFmtId="167" fontId="47" fillId="27" borderId="0" xfId="57" applyNumberFormat="1" applyFont="1" applyFill="1" applyBorder="1" applyAlignment="1">
      <alignment vertical="center"/>
    </xf>
    <xf numFmtId="167" fontId="31" fillId="0" borderId="11" xfId="55" applyNumberFormat="1" applyFont="1" applyFill="1" applyBorder="1"/>
    <xf numFmtId="167" fontId="26" fillId="0" borderId="33" xfId="55" applyNumberFormat="1" applyFont="1" applyBorder="1"/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58" fillId="0" borderId="25" xfId="37" applyFont="1" applyBorder="1"/>
    <xf numFmtId="0" fontId="33" fillId="0" borderId="26" xfId="0" applyFont="1" applyFill="1" applyBorder="1"/>
    <xf numFmtId="0" fontId="54" fillId="0" borderId="26" xfId="0" applyFont="1" applyFill="1" applyBorder="1"/>
    <xf numFmtId="0" fontId="54" fillId="0" borderId="27" xfId="0" applyFont="1" applyFill="1" applyBorder="1"/>
    <xf numFmtId="0" fontId="38" fillId="0" borderId="0" xfId="37" applyFont="1" applyBorder="1"/>
    <xf numFmtId="0" fontId="27" fillId="0" borderId="29" xfId="0" applyFont="1" applyBorder="1" applyAlignment="1">
      <alignment vertical="center"/>
    </xf>
    <xf numFmtId="0" fontId="28" fillId="29" borderId="0" xfId="0" quotePrefix="1" applyFont="1" applyFill="1" applyBorder="1" applyAlignment="1">
      <alignment horizontal="center" vertical="center"/>
    </xf>
    <xf numFmtId="167" fontId="32" fillId="0" borderId="28" xfId="57" applyNumberFormat="1" applyFont="1" applyBorder="1"/>
    <xf numFmtId="167" fontId="35" fillId="0" borderId="32" xfId="57" applyNumberFormat="1" applyFont="1" applyBorder="1"/>
    <xf numFmtId="167" fontId="31" fillId="0" borderId="11" xfId="57" applyNumberFormat="1" applyFont="1" applyFill="1" applyBorder="1"/>
    <xf numFmtId="0" fontId="27" fillId="0" borderId="34" xfId="0" applyFont="1" applyBorder="1" applyAlignment="1">
      <alignment vertical="center"/>
    </xf>
    <xf numFmtId="0" fontId="27" fillId="0" borderId="26" xfId="0" applyFont="1" applyBorder="1"/>
    <xf numFmtId="0" fontId="30" fillId="0" borderId="26" xfId="0" applyFont="1" applyFill="1" applyBorder="1"/>
    <xf numFmtId="0" fontId="30" fillId="0" borderId="27" xfId="0" applyFont="1" applyFill="1" applyBorder="1"/>
    <xf numFmtId="0" fontId="31" fillId="0" borderId="0" xfId="55" applyFont="1" applyFill="1" applyBorder="1" applyAlignment="1">
      <alignment vertical="center"/>
    </xf>
    <xf numFmtId="0" fontId="31" fillId="0" borderId="29" xfId="55" applyFont="1" applyFill="1" applyBorder="1" applyAlignment="1">
      <alignment vertical="center"/>
    </xf>
    <xf numFmtId="0" fontId="38" fillId="0" borderId="0" xfId="55" applyFont="1" applyBorder="1" applyAlignment="1">
      <alignment vertical="center"/>
    </xf>
    <xf numFmtId="164" fontId="31" fillId="0" borderId="29" xfId="55" applyNumberFormat="1" applyFont="1" applyFill="1" applyBorder="1" applyAlignment="1">
      <alignment vertical="center"/>
    </xf>
    <xf numFmtId="164" fontId="27" fillId="0" borderId="0" xfId="55" applyNumberFormat="1" applyFont="1" applyBorder="1" applyAlignment="1">
      <alignment vertical="center"/>
    </xf>
    <xf numFmtId="0" fontId="58" fillId="0" borderId="25" xfId="55" applyFont="1" applyBorder="1" applyAlignment="1">
      <alignment vertical="center"/>
    </xf>
    <xf numFmtId="167" fontId="32" fillId="0" borderId="0" xfId="57" applyNumberFormat="1" applyFont="1" applyBorder="1" applyAlignment="1">
      <alignment vertical="center"/>
    </xf>
    <xf numFmtId="167" fontId="35" fillId="0" borderId="0" xfId="0" applyNumberFormat="1" applyFont="1" applyBorder="1"/>
    <xf numFmtId="167" fontId="35" fillId="0" borderId="0" xfId="55" applyNumberFormat="1" applyFont="1" applyBorder="1"/>
    <xf numFmtId="167" fontId="26" fillId="0" borderId="0" xfId="55" applyNumberFormat="1" applyFont="1" applyBorder="1"/>
    <xf numFmtId="167" fontId="28" fillId="0" borderId="29" xfId="0" applyNumberFormat="1" applyFont="1" applyBorder="1"/>
    <xf numFmtId="167" fontId="26" fillId="0" borderId="0" xfId="57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1" fontId="58" fillId="0" borderId="35" xfId="37" applyNumberFormat="1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1" fontId="28" fillId="0" borderId="28" xfId="0" applyNumberFormat="1" applyFont="1" applyFill="1" applyBorder="1" applyAlignment="1">
      <alignment horizontal="center" vertical="center"/>
    </xf>
    <xf numFmtId="1" fontId="28" fillId="0" borderId="28" xfId="55" applyNumberFormat="1" applyFont="1" applyBorder="1" applyAlignment="1">
      <alignment horizontal="center" vertical="center"/>
    </xf>
    <xf numFmtId="1" fontId="26" fillId="0" borderId="28" xfId="55" applyNumberFormat="1" applyFont="1" applyBorder="1" applyAlignment="1">
      <alignment horizontal="center" vertical="center"/>
    </xf>
    <xf numFmtId="1" fontId="27" fillId="0" borderId="28" xfId="37" applyNumberFormat="1" applyFont="1" applyBorder="1" applyAlignment="1">
      <alignment horizontal="center" vertical="center"/>
    </xf>
    <xf numFmtId="1" fontId="26" fillId="0" borderId="28" xfId="37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/>
    </xf>
    <xf numFmtId="1" fontId="28" fillId="0" borderId="28" xfId="37" applyNumberFormat="1" applyFont="1" applyBorder="1" applyAlignment="1">
      <alignment horizontal="center" vertical="center"/>
    </xf>
    <xf numFmtId="1" fontId="40" fillId="0" borderId="0" xfId="37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/>
    </xf>
    <xf numFmtId="1" fontId="58" fillId="0" borderId="0" xfId="37" applyNumberFormat="1" applyFont="1" applyAlignment="1">
      <alignment horizontal="center"/>
    </xf>
    <xf numFmtId="1" fontId="26" fillId="0" borderId="0" xfId="37" applyNumberFormat="1" applyFont="1" applyAlignment="1">
      <alignment horizontal="center"/>
    </xf>
    <xf numFmtId="1" fontId="28" fillId="0" borderId="0" xfId="0" applyNumberFormat="1" applyFont="1" applyAlignment="1">
      <alignment horizontal="center" vertical="center"/>
    </xf>
    <xf numFmtId="0" fontId="27" fillId="0" borderId="26" xfId="0" applyFont="1" applyBorder="1" applyAlignment="1">
      <alignment horizontal="right" vertical="center"/>
    </xf>
    <xf numFmtId="0" fontId="33" fillId="0" borderId="26" xfId="0" applyFont="1" applyBorder="1" applyAlignment="1">
      <alignment horizontal="right" vertical="center"/>
    </xf>
    <xf numFmtId="0" fontId="33" fillId="0" borderId="26" xfId="0" applyFont="1" applyFill="1" applyBorder="1" applyAlignment="1">
      <alignment horizontal="right" vertical="center"/>
    </xf>
    <xf numFmtId="0" fontId="33" fillId="0" borderId="26" xfId="0" applyFont="1" applyBorder="1" applyAlignment="1">
      <alignment horizontal="right"/>
    </xf>
    <xf numFmtId="0" fontId="54" fillId="0" borderId="26" xfId="37" applyFont="1" applyFill="1" applyBorder="1" applyAlignment="1">
      <alignment horizontal="right" vertical="center"/>
    </xf>
    <xf numFmtId="0" fontId="54" fillId="0" borderId="27" xfId="37" applyFont="1" applyFill="1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31" fillId="0" borderId="0" xfId="37" applyFont="1" applyFill="1" applyBorder="1" applyAlignment="1">
      <alignment horizontal="right" vertical="center"/>
    </xf>
    <xf numFmtId="0" fontId="31" fillId="0" borderId="29" xfId="37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/>
    </xf>
    <xf numFmtId="0" fontId="38" fillId="0" borderId="0" xfId="37" applyFont="1" applyBorder="1" applyAlignment="1">
      <alignment horizontal="right" vertical="center"/>
    </xf>
    <xf numFmtId="0" fontId="31" fillId="0" borderId="0" xfId="55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0" fontId="0" fillId="29" borderId="0" xfId="0" quotePrefix="1" applyFill="1" applyBorder="1" applyAlignment="1">
      <alignment horizontal="right"/>
    </xf>
    <xf numFmtId="0" fontId="28" fillId="29" borderId="29" xfId="0" quotePrefix="1" applyFont="1" applyFill="1" applyBorder="1" applyAlignment="1">
      <alignment horizontal="right" vertical="center"/>
    </xf>
    <xf numFmtId="0" fontId="31" fillId="0" borderId="29" xfId="0" applyFont="1" applyFill="1" applyBorder="1" applyAlignment="1">
      <alignment horizontal="right" vertical="center" wrapText="1"/>
    </xf>
    <xf numFmtId="164" fontId="28" fillId="0" borderId="0" xfId="37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167" fontId="32" fillId="0" borderId="0" xfId="57" applyNumberFormat="1" applyFont="1" applyBorder="1" applyAlignment="1">
      <alignment horizontal="right" vertical="center"/>
    </xf>
    <xf numFmtId="0" fontId="30" fillId="26" borderId="0" xfId="0" applyFont="1" applyFill="1" applyBorder="1" applyAlignment="1">
      <alignment horizontal="right"/>
    </xf>
    <xf numFmtId="164" fontId="27" fillId="0" borderId="0" xfId="37" applyNumberFormat="1" applyFont="1" applyBorder="1" applyAlignment="1">
      <alignment horizontal="right"/>
    </xf>
    <xf numFmtId="167" fontId="27" fillId="0" borderId="0" xfId="57" applyNumberFormat="1" applyFont="1" applyBorder="1" applyAlignment="1">
      <alignment horizontal="right" vertical="center"/>
    </xf>
    <xf numFmtId="167" fontId="27" fillId="26" borderId="0" xfId="57" applyNumberFormat="1" applyFont="1" applyFill="1" applyBorder="1" applyAlignment="1">
      <alignment horizontal="right" vertical="center"/>
    </xf>
    <xf numFmtId="167" fontId="27" fillId="0" borderId="29" xfId="57" applyNumberFormat="1" applyFont="1" applyBorder="1" applyAlignment="1">
      <alignment horizontal="right" vertical="center"/>
    </xf>
    <xf numFmtId="167" fontId="30" fillId="26" borderId="0" xfId="57" applyNumberFormat="1" applyFont="1" applyFill="1" applyBorder="1" applyAlignment="1">
      <alignment horizontal="right" vertical="center"/>
    </xf>
    <xf numFmtId="167" fontId="30" fillId="0" borderId="0" xfId="57" applyNumberFormat="1" applyFont="1" applyFill="1" applyBorder="1" applyAlignment="1">
      <alignment horizontal="right" vertical="center"/>
    </xf>
    <xf numFmtId="164" fontId="30" fillId="0" borderId="0" xfId="55" applyNumberFormat="1" applyFont="1" applyFill="1" applyBorder="1" applyAlignment="1">
      <alignment horizontal="right" vertical="center"/>
    </xf>
    <xf numFmtId="167" fontId="27" fillId="26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167" fontId="27" fillId="0" borderId="0" xfId="0" applyNumberFormat="1" applyFont="1" applyBorder="1" applyAlignment="1">
      <alignment horizontal="right"/>
    </xf>
    <xf numFmtId="167" fontId="27" fillId="0" borderId="29" xfId="0" applyNumberFormat="1" applyFont="1" applyBorder="1" applyAlignment="1">
      <alignment horizontal="right"/>
    </xf>
    <xf numFmtId="167" fontId="28" fillId="0" borderId="0" xfId="0" applyNumberFormat="1" applyFont="1" applyBorder="1" applyAlignment="1">
      <alignment horizontal="right"/>
    </xf>
    <xf numFmtId="167" fontId="32" fillId="0" borderId="0" xfId="0" applyNumberFormat="1" applyFont="1" applyBorder="1" applyAlignment="1">
      <alignment horizontal="right"/>
    </xf>
    <xf numFmtId="164" fontId="28" fillId="0" borderId="0" xfId="55" applyNumberFormat="1" applyFont="1" applyBorder="1" applyAlignment="1">
      <alignment horizontal="right" vertical="center"/>
    </xf>
    <xf numFmtId="164" fontId="25" fillId="0" borderId="0" xfId="37" applyNumberFormat="1" applyFont="1" applyBorder="1" applyAlignment="1">
      <alignment horizontal="right"/>
    </xf>
    <xf numFmtId="164" fontId="30" fillId="26" borderId="0" xfId="55" applyNumberFormat="1" applyFont="1" applyFill="1" applyBorder="1" applyAlignment="1">
      <alignment horizontal="right" vertical="center"/>
    </xf>
    <xf numFmtId="164" fontId="30" fillId="0" borderId="0" xfId="37" applyNumberFormat="1" applyFont="1" applyFill="1" applyBorder="1" applyAlignment="1">
      <alignment horizontal="right" vertical="center"/>
    </xf>
    <xf numFmtId="164" fontId="30" fillId="0" borderId="0" xfId="55" applyNumberFormat="1" applyFont="1" applyBorder="1" applyAlignment="1">
      <alignment horizontal="right" vertical="center"/>
    </xf>
    <xf numFmtId="167" fontId="47" fillId="24" borderId="0" xfId="57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58" fillId="0" borderId="25" xfId="37" applyNumberFormat="1" applyFont="1" applyBorder="1" applyAlignment="1">
      <alignment horizontal="left" vertical="center"/>
    </xf>
    <xf numFmtId="0" fontId="28" fillId="0" borderId="28" xfId="55" applyFont="1" applyFill="1" applyBorder="1" applyAlignment="1">
      <alignment horizontal="center" vertical="center" wrapText="1"/>
    </xf>
    <xf numFmtId="0" fontId="28" fillId="0" borderId="28" xfId="37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64" fontId="28" fillId="0" borderId="28" xfId="37" applyNumberFormat="1" applyFont="1" applyBorder="1" applyAlignment="1">
      <alignment horizontal="center" vertical="center"/>
    </xf>
    <xf numFmtId="164" fontId="27" fillId="0" borderId="28" xfId="37" applyNumberFormat="1" applyFont="1" applyBorder="1" applyAlignment="1">
      <alignment horizontal="center" vertical="center"/>
    </xf>
    <xf numFmtId="167" fontId="28" fillId="0" borderId="28" xfId="57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55" fillId="0" borderId="25" xfId="37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8" fillId="30" borderId="28" xfId="55" applyNumberFormat="1" applyFont="1" applyFill="1" applyBorder="1" applyAlignment="1">
      <alignment horizontal="center" vertical="center"/>
    </xf>
    <xf numFmtId="167" fontId="32" fillId="30" borderId="0" xfId="57" applyNumberFormat="1" applyFont="1" applyFill="1" applyBorder="1" applyAlignment="1">
      <alignment vertical="center"/>
    </xf>
    <xf numFmtId="167" fontId="30" fillId="30" borderId="0" xfId="57" applyNumberFormat="1" applyFont="1" applyFill="1" applyBorder="1" applyAlignment="1">
      <alignment vertical="center"/>
    </xf>
    <xf numFmtId="164" fontId="27" fillId="30" borderId="0" xfId="37" applyNumberFormat="1" applyFont="1" applyFill="1" applyBorder="1" applyAlignment="1">
      <alignment vertical="center"/>
    </xf>
    <xf numFmtId="164" fontId="30" fillId="30" borderId="0" xfId="55" applyNumberFormat="1" applyFont="1" applyFill="1" applyBorder="1" applyAlignment="1">
      <alignment vertical="center"/>
    </xf>
    <xf numFmtId="167" fontId="27" fillId="30" borderId="0" xfId="57" applyNumberFormat="1" applyFont="1" applyFill="1" applyBorder="1" applyAlignment="1">
      <alignment vertical="center"/>
    </xf>
    <xf numFmtId="167" fontId="27" fillId="30" borderId="29" xfId="57" applyNumberFormat="1" applyFont="1" applyFill="1" applyBorder="1" applyAlignment="1">
      <alignment vertical="center"/>
    </xf>
    <xf numFmtId="167" fontId="32" fillId="30" borderId="0" xfId="57" applyNumberFormat="1" applyFont="1" applyFill="1" applyBorder="1" applyAlignment="1">
      <alignment horizontal="right" vertical="center"/>
    </xf>
    <xf numFmtId="167" fontId="30" fillId="30" borderId="0" xfId="57" applyNumberFormat="1" applyFont="1" applyFill="1" applyBorder="1" applyAlignment="1">
      <alignment horizontal="right" vertical="center"/>
    </xf>
    <xf numFmtId="164" fontId="27" fillId="30" borderId="0" xfId="37" applyNumberFormat="1" applyFont="1" applyFill="1" applyBorder="1" applyAlignment="1">
      <alignment horizontal="right"/>
    </xf>
    <xf numFmtId="164" fontId="30" fillId="30" borderId="0" xfId="55" applyNumberFormat="1" applyFont="1" applyFill="1" applyBorder="1" applyAlignment="1">
      <alignment horizontal="right" vertical="center"/>
    </xf>
    <xf numFmtId="167" fontId="27" fillId="30" borderId="0" xfId="57" applyNumberFormat="1" applyFont="1" applyFill="1" applyBorder="1" applyAlignment="1">
      <alignment horizontal="right" vertical="center"/>
    </xf>
    <xf numFmtId="167" fontId="27" fillId="30" borderId="29" xfId="57" applyNumberFormat="1" applyFont="1" applyFill="1" applyBorder="1" applyAlignment="1">
      <alignment horizontal="right" vertical="center"/>
    </xf>
    <xf numFmtId="0" fontId="28" fillId="30" borderId="28" xfId="0" applyFont="1" applyFill="1" applyBorder="1" applyAlignment="1">
      <alignment horizontal="center" vertical="center"/>
    </xf>
    <xf numFmtId="164" fontId="27" fillId="30" borderId="0" xfId="37" applyNumberFormat="1" applyFont="1" applyFill="1" applyBorder="1"/>
    <xf numFmtId="164" fontId="30" fillId="24" borderId="0" xfId="55" applyNumberFormat="1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59" fillId="0" borderId="26" xfId="0" applyFont="1" applyBorder="1"/>
    <xf numFmtId="0" fontId="30" fillId="0" borderId="26" xfId="55" applyFont="1" applyFill="1" applyBorder="1" applyAlignment="1">
      <alignment vertical="center"/>
    </xf>
    <xf numFmtId="0" fontId="30" fillId="0" borderId="27" xfId="55" applyFont="1" applyFill="1" applyBorder="1" applyAlignment="1">
      <alignment vertical="center"/>
    </xf>
    <xf numFmtId="164" fontId="28" fillId="0" borderId="0" xfId="55" applyNumberFormat="1" applyFont="1" applyFill="1" applyBorder="1" applyAlignment="1">
      <alignment vertical="center"/>
    </xf>
    <xf numFmtId="0" fontId="32" fillId="0" borderId="0" xfId="0" applyFont="1" applyBorder="1"/>
    <xf numFmtId="0" fontId="27" fillId="0" borderId="29" xfId="0" applyFont="1" applyBorder="1"/>
    <xf numFmtId="164" fontId="27" fillId="0" borderId="29" xfId="0" applyNumberFormat="1" applyFont="1" applyBorder="1"/>
    <xf numFmtId="0" fontId="28" fillId="0" borderId="28" xfId="0" applyFont="1" applyBorder="1"/>
    <xf numFmtId="1" fontId="55" fillId="0" borderId="39" xfId="37" applyNumberFormat="1" applyFont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 applyFill="1" applyBorder="1"/>
    <xf numFmtId="0" fontId="23" fillId="0" borderId="0" xfId="0" applyFont="1" applyBorder="1" applyAlignment="1">
      <alignment horizontal="center"/>
    </xf>
    <xf numFmtId="167" fontId="35" fillId="0" borderId="0" xfId="55" applyNumberFormat="1" applyFont="1" applyBorder="1" applyAlignment="1">
      <alignment horizontal="right"/>
    </xf>
    <xf numFmtId="167" fontId="31" fillId="0" borderId="0" xfId="55" applyNumberFormat="1" applyFont="1" applyBorder="1" applyAlignment="1">
      <alignment horizontal="right"/>
    </xf>
    <xf numFmtId="167" fontId="31" fillId="0" borderId="0" xfId="55" applyNumberFormat="1" applyFont="1" applyFill="1" applyBorder="1" applyAlignment="1">
      <alignment horizontal="right"/>
    </xf>
    <xf numFmtId="167" fontId="26" fillId="0" borderId="0" xfId="55" applyNumberFormat="1" applyFont="1" applyBorder="1" applyAlignment="1">
      <alignment horizontal="right"/>
    </xf>
    <xf numFmtId="164" fontId="35" fillId="0" borderId="0" xfId="55" applyNumberFormat="1" applyFont="1" applyBorder="1"/>
    <xf numFmtId="164" fontId="26" fillId="0" borderId="0" xfId="55" applyNumberFormat="1" applyFont="1" applyBorder="1"/>
    <xf numFmtId="1" fontId="58" fillId="0" borderId="39" xfId="37" applyNumberFormat="1" applyFont="1" applyBorder="1" applyAlignment="1">
      <alignment horizontal="center" vertical="center"/>
    </xf>
    <xf numFmtId="0" fontId="0" fillId="25" borderId="28" xfId="0" applyFill="1" applyBorder="1"/>
    <xf numFmtId="0" fontId="0" fillId="25" borderId="0" xfId="0" applyFill="1" applyBorder="1"/>
    <xf numFmtId="1" fontId="28" fillId="24" borderId="28" xfId="55" applyNumberFormat="1" applyFont="1" applyFill="1" applyBorder="1" applyAlignment="1">
      <alignment horizontal="center" vertical="center"/>
    </xf>
    <xf numFmtId="167" fontId="32" fillId="24" borderId="0" xfId="57" applyNumberFormat="1" applyFont="1" applyFill="1" applyBorder="1" applyAlignment="1">
      <alignment horizontal="right" vertical="center"/>
    </xf>
    <xf numFmtId="167" fontId="30" fillId="24" borderId="0" xfId="57" applyNumberFormat="1" applyFont="1" applyFill="1" applyBorder="1" applyAlignment="1">
      <alignment horizontal="right" vertical="center"/>
    </xf>
    <xf numFmtId="164" fontId="27" fillId="24" borderId="0" xfId="37" applyNumberFormat="1" applyFont="1" applyFill="1" applyBorder="1" applyAlignment="1">
      <alignment horizontal="right"/>
    </xf>
    <xf numFmtId="164" fontId="30" fillId="24" borderId="0" xfId="55" applyNumberFormat="1" applyFont="1" applyFill="1" applyBorder="1" applyAlignment="1">
      <alignment horizontal="right" vertical="center"/>
    </xf>
    <xf numFmtId="167" fontId="27" fillId="24" borderId="0" xfId="57" applyNumberFormat="1" applyFont="1" applyFill="1" applyBorder="1" applyAlignment="1">
      <alignment horizontal="right" vertical="center"/>
    </xf>
    <xf numFmtId="167" fontId="32" fillId="24" borderId="0" xfId="57" applyNumberFormat="1" applyFont="1" applyFill="1" applyBorder="1" applyAlignment="1">
      <alignment vertical="center"/>
    </xf>
    <xf numFmtId="164" fontId="27" fillId="24" borderId="0" xfId="37" applyNumberFormat="1" applyFont="1" applyFill="1" applyBorder="1"/>
    <xf numFmtId="164" fontId="30" fillId="24" borderId="0" xfId="55" applyNumberFormat="1" applyFont="1" applyFill="1" applyBorder="1" applyAlignment="1">
      <alignment vertical="center"/>
    </xf>
    <xf numFmtId="167" fontId="27" fillId="24" borderId="0" xfId="57" applyNumberFormat="1" applyFont="1" applyFill="1" applyBorder="1" applyAlignment="1">
      <alignment vertical="center"/>
    </xf>
    <xf numFmtId="167" fontId="27" fillId="25" borderId="29" xfId="57" applyNumberFormat="1" applyFont="1" applyFill="1" applyBorder="1" applyAlignment="1">
      <alignment vertical="center"/>
    </xf>
    <xf numFmtId="0" fontId="58" fillId="0" borderId="35" xfId="55" applyFont="1" applyBorder="1" applyAlignment="1">
      <alignment vertical="center"/>
    </xf>
    <xf numFmtId="1" fontId="28" fillId="0" borderId="32" xfId="55" applyNumberFormat="1" applyFont="1" applyBorder="1" applyAlignment="1">
      <alignment horizontal="center" vertical="center"/>
    </xf>
    <xf numFmtId="1" fontId="28" fillId="0" borderId="32" xfId="57" applyNumberFormat="1" applyFont="1" applyBorder="1" applyAlignment="1">
      <alignment horizontal="center" vertical="center"/>
    </xf>
    <xf numFmtId="167" fontId="35" fillId="0" borderId="10" xfId="0" applyNumberFormat="1" applyFont="1" applyBorder="1" applyAlignment="1">
      <alignment horizontal="right"/>
    </xf>
    <xf numFmtId="167" fontId="31" fillId="0" borderId="10" xfId="0" applyNumberFormat="1" applyFont="1" applyBorder="1" applyAlignment="1">
      <alignment horizontal="right"/>
    </xf>
    <xf numFmtId="167" fontId="31" fillId="0" borderId="10" xfId="0" applyNumberFormat="1" applyFont="1" applyFill="1" applyBorder="1" applyAlignment="1">
      <alignment horizontal="right"/>
    </xf>
    <xf numFmtId="167" fontId="28" fillId="0" borderId="10" xfId="0" applyNumberFormat="1" applyFont="1" applyBorder="1" applyAlignment="1">
      <alignment horizontal="right"/>
    </xf>
    <xf numFmtId="167" fontId="28" fillId="0" borderId="33" xfId="0" applyNumberFormat="1" applyFont="1" applyBorder="1" applyAlignment="1">
      <alignment horizontal="right"/>
    </xf>
    <xf numFmtId="1" fontId="28" fillId="0" borderId="32" xfId="0" applyNumberFormat="1" applyFont="1" applyBorder="1" applyAlignment="1">
      <alignment horizontal="center"/>
    </xf>
    <xf numFmtId="167" fontId="28" fillId="0" borderId="32" xfId="57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167" fontId="35" fillId="0" borderId="10" xfId="55" applyNumberFormat="1" applyFont="1" applyBorder="1" applyAlignment="1">
      <alignment horizontal="right"/>
    </xf>
    <xf numFmtId="167" fontId="31" fillId="0" borderId="10" xfId="55" applyNumberFormat="1" applyFont="1" applyBorder="1" applyAlignment="1">
      <alignment horizontal="right"/>
    </xf>
    <xf numFmtId="167" fontId="31" fillId="0" borderId="10" xfId="55" applyNumberFormat="1" applyFont="1" applyFill="1" applyBorder="1" applyAlignment="1">
      <alignment horizontal="right"/>
    </xf>
    <xf numFmtId="167" fontId="26" fillId="0" borderId="10" xfId="55" applyNumberFormat="1" applyFont="1" applyBorder="1" applyAlignment="1">
      <alignment horizontal="right"/>
    </xf>
    <xf numFmtId="167" fontId="26" fillId="0" borderId="33" xfId="55" applyNumberFormat="1" applyFont="1" applyBorder="1" applyAlignment="1">
      <alignment horizontal="right"/>
    </xf>
    <xf numFmtId="164" fontId="27" fillId="0" borderId="32" xfId="37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32" xfId="0" applyFont="1" applyBorder="1"/>
    <xf numFmtId="0" fontId="27" fillId="0" borderId="32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58" fillId="0" borderId="30" xfId="37" applyFont="1" applyBorder="1" applyAlignment="1">
      <alignment horizontal="center"/>
    </xf>
    <xf numFmtId="0" fontId="35" fillId="0" borderId="41" xfId="55" applyFont="1" applyBorder="1" applyAlignment="1">
      <alignment horizontal="center" vertical="center" wrapText="1"/>
    </xf>
    <xf numFmtId="0" fontId="35" fillId="0" borderId="28" xfId="55" applyFont="1" applyBorder="1" applyAlignment="1">
      <alignment horizontal="center" vertical="center" wrapText="1"/>
    </xf>
    <xf numFmtId="0" fontId="31" fillId="0" borderId="15" xfId="55" applyFont="1" applyBorder="1" applyAlignment="1">
      <alignment horizontal="center" vertical="center" wrapText="1"/>
    </xf>
    <xf numFmtId="0" fontId="31" fillId="0" borderId="0" xfId="55" applyFont="1" applyBorder="1" applyAlignment="1">
      <alignment horizontal="center" vertical="center" wrapText="1"/>
    </xf>
    <xf numFmtId="164" fontId="28" fillId="0" borderId="0" xfId="55" applyNumberFormat="1" applyFont="1"/>
    <xf numFmtId="1" fontId="28" fillId="0" borderId="28" xfId="0" applyNumberFormat="1" applyFont="1" applyBorder="1" applyAlignment="1">
      <alignment horizontal="center"/>
    </xf>
    <xf numFmtId="167" fontId="35" fillId="0" borderId="0" xfId="0" applyNumberFormat="1" applyFont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167" fontId="28" fillId="0" borderId="29" xfId="0" applyNumberFormat="1" applyFont="1" applyBorder="1" applyAlignment="1">
      <alignment horizontal="right"/>
    </xf>
    <xf numFmtId="167" fontId="31" fillId="0" borderId="0" xfId="0" applyNumberFormat="1" applyFont="1" applyBorder="1"/>
    <xf numFmtId="1" fontId="28" fillId="25" borderId="28" xfId="0" applyNumberFormat="1" applyFont="1" applyFill="1" applyBorder="1" applyAlignment="1">
      <alignment horizontal="center"/>
    </xf>
    <xf numFmtId="167" fontId="35" fillId="25" borderId="0" xfId="57" applyNumberFormat="1" applyFont="1" applyFill="1" applyBorder="1" applyAlignment="1">
      <alignment vertical="center"/>
    </xf>
    <xf numFmtId="167" fontId="31" fillId="25" borderId="0" xfId="57" applyNumberFormat="1" applyFont="1" applyFill="1" applyBorder="1" applyAlignment="1">
      <alignment vertical="center"/>
    </xf>
    <xf numFmtId="167" fontId="28" fillId="25" borderId="0" xfId="0" applyNumberFormat="1" applyFont="1" applyFill="1" applyBorder="1"/>
    <xf numFmtId="167" fontId="28" fillId="25" borderId="0" xfId="57" applyNumberFormat="1" applyFont="1" applyFill="1" applyBorder="1" applyAlignment="1">
      <alignment vertical="center"/>
    </xf>
    <xf numFmtId="167" fontId="28" fillId="25" borderId="29" xfId="57" applyNumberFormat="1" applyFont="1" applyFill="1" applyBorder="1" applyAlignment="1">
      <alignment vertical="center"/>
    </xf>
    <xf numFmtId="167" fontId="28" fillId="25" borderId="28" xfId="57" applyNumberFormat="1" applyFont="1" applyFill="1" applyBorder="1" applyAlignment="1">
      <alignment horizontal="center" vertical="center"/>
    </xf>
    <xf numFmtId="167" fontId="35" fillId="25" borderId="0" xfId="0" applyNumberFormat="1" applyFont="1" applyFill="1" applyBorder="1" applyAlignment="1">
      <alignment horizontal="right"/>
    </xf>
    <xf numFmtId="167" fontId="31" fillId="25" borderId="0" xfId="0" applyNumberFormat="1" applyFont="1" applyFill="1" applyBorder="1" applyAlignment="1">
      <alignment horizontal="right"/>
    </xf>
    <xf numFmtId="167" fontId="28" fillId="25" borderId="0" xfId="0" applyNumberFormat="1" applyFont="1" applyFill="1" applyBorder="1" applyAlignment="1">
      <alignment horizontal="right"/>
    </xf>
    <xf numFmtId="167" fontId="28" fillId="25" borderId="29" xfId="0" applyNumberFormat="1" applyFont="1" applyFill="1" applyBorder="1" applyAlignment="1">
      <alignment horizontal="right"/>
    </xf>
    <xf numFmtId="167" fontId="31" fillId="26" borderId="0" xfId="0" applyNumberFormat="1" applyFont="1" applyFill="1" applyBorder="1"/>
    <xf numFmtId="0" fontId="27" fillId="25" borderId="28" xfId="0" applyFont="1" applyFill="1" applyBorder="1"/>
    <xf numFmtId="164" fontId="35" fillId="25" borderId="0" xfId="0" applyNumberFormat="1" applyFont="1" applyFill="1" applyBorder="1"/>
    <xf numFmtId="164" fontId="31" fillId="25" borderId="0" xfId="0" applyNumberFormat="1" applyFont="1" applyFill="1" applyBorder="1"/>
    <xf numFmtId="164" fontId="28" fillId="25" borderId="0" xfId="0" applyNumberFormat="1" applyFont="1" applyFill="1" applyBorder="1"/>
    <xf numFmtId="164" fontId="28" fillId="25" borderId="29" xfId="0" applyNumberFormat="1" applyFont="1" applyFill="1" applyBorder="1"/>
    <xf numFmtId="0" fontId="27" fillId="25" borderId="28" xfId="0" applyFont="1" applyFill="1" applyBorder="1" applyAlignment="1">
      <alignment vertical="center"/>
    </xf>
    <xf numFmtId="167" fontId="35" fillId="25" borderId="0" xfId="0" applyNumberFormat="1" applyFont="1" applyFill="1" applyBorder="1"/>
    <xf numFmtId="167" fontId="31" fillId="25" borderId="0" xfId="0" applyNumberFormat="1" applyFont="1" applyFill="1" applyBorder="1"/>
    <xf numFmtId="167" fontId="28" fillId="25" borderId="29" xfId="0" applyNumberFormat="1" applyFont="1" applyFill="1" applyBorder="1"/>
    <xf numFmtId="164" fontId="32" fillId="25" borderId="0" xfId="0" applyNumberFormat="1" applyFont="1" applyFill="1" applyBorder="1"/>
    <xf numFmtId="0" fontId="30" fillId="25" borderId="0" xfId="0" applyFont="1" applyFill="1" applyBorder="1"/>
    <xf numFmtId="164" fontId="25" fillId="25" borderId="0" xfId="37" applyNumberFormat="1" applyFont="1" applyFill="1" applyBorder="1"/>
    <xf numFmtId="164" fontId="27" fillId="25" borderId="0" xfId="0" applyNumberFormat="1" applyFont="1" applyFill="1" applyBorder="1"/>
    <xf numFmtId="164" fontId="27" fillId="25" borderId="29" xfId="0" applyNumberFormat="1" applyFont="1" applyFill="1" applyBorder="1"/>
    <xf numFmtId="0" fontId="28" fillId="25" borderId="28" xfId="0" applyFont="1" applyFill="1" applyBorder="1"/>
    <xf numFmtId="167" fontId="32" fillId="25" borderId="0" xfId="57" applyNumberFormat="1" applyFont="1" applyFill="1" applyBorder="1" applyAlignment="1">
      <alignment vertical="center"/>
    </xf>
    <xf numFmtId="164" fontId="30" fillId="25" borderId="0" xfId="55" applyNumberFormat="1" applyFont="1" applyFill="1" applyBorder="1" applyAlignment="1">
      <alignment vertical="center"/>
    </xf>
    <xf numFmtId="164" fontId="27" fillId="25" borderId="0" xfId="37" applyNumberFormat="1" applyFont="1" applyFill="1" applyBorder="1"/>
    <xf numFmtId="164" fontId="30" fillId="25" borderId="0" xfId="37" applyNumberFormat="1" applyFont="1" applyFill="1" applyBorder="1" applyAlignment="1">
      <alignment vertical="center"/>
    </xf>
    <xf numFmtId="167" fontId="27" fillId="25" borderId="0" xfId="57" applyNumberFormat="1" applyFont="1" applyFill="1" applyBorder="1" applyAlignment="1">
      <alignment vertical="center"/>
    </xf>
    <xf numFmtId="0" fontId="27" fillId="25" borderId="0" xfId="0" applyFont="1" applyFill="1" applyBorder="1"/>
    <xf numFmtId="0" fontId="27" fillId="25" borderId="29" xfId="0" applyFont="1" applyFill="1" applyBorder="1"/>
    <xf numFmtId="0" fontId="0" fillId="0" borderId="0" xfId="0" applyAlignment="1">
      <alignment vertical="center" wrapText="1"/>
    </xf>
    <xf numFmtId="0" fontId="0" fillId="0" borderId="17" xfId="0" applyBorder="1" applyAlignment="1"/>
    <xf numFmtId="0" fontId="0" fillId="0" borderId="18" xfId="0" applyBorder="1" applyAlignment="1"/>
    <xf numFmtId="0" fontId="55" fillId="0" borderId="16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64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8" fillId="29" borderId="0" xfId="0" applyFont="1" applyFill="1" applyBorder="1" applyAlignment="1">
      <alignment horizontal="center" vertical="center"/>
    </xf>
    <xf numFmtId="0" fontId="55" fillId="24" borderId="25" xfId="37" applyFont="1" applyFill="1" applyBorder="1" applyAlignment="1">
      <alignment horizontal="left" vertical="center"/>
    </xf>
    <xf numFmtId="0" fontId="27" fillId="24" borderId="26" xfId="0" applyFont="1" applyFill="1" applyBorder="1" applyAlignment="1">
      <alignment vertical="center"/>
    </xf>
    <xf numFmtId="0" fontId="27" fillId="24" borderId="26" xfId="0" applyFont="1" applyFill="1" applyBorder="1"/>
    <xf numFmtId="0" fontId="30" fillId="24" borderId="26" xfId="0" applyFont="1" applyFill="1" applyBorder="1"/>
    <xf numFmtId="0" fontId="30" fillId="24" borderId="27" xfId="0" applyFont="1" applyFill="1" applyBorder="1"/>
    <xf numFmtId="0" fontId="27" fillId="24" borderId="28" xfId="0" applyFont="1" applyFill="1" applyBorder="1" applyAlignment="1">
      <alignment vertical="center"/>
    </xf>
    <xf numFmtId="0" fontId="27" fillId="24" borderId="0" xfId="0" applyFont="1" applyFill="1" applyBorder="1"/>
    <xf numFmtId="0" fontId="31" fillId="24" borderId="0" xfId="55" applyFont="1" applyFill="1" applyBorder="1" applyAlignment="1">
      <alignment vertical="center"/>
    </xf>
    <xf numFmtId="0" fontId="31" fillId="24" borderId="29" xfId="55" applyFont="1" applyFill="1" applyBorder="1" applyAlignment="1">
      <alignment vertical="center"/>
    </xf>
    <xf numFmtId="1" fontId="55" fillId="24" borderId="39" xfId="37" applyNumberFormat="1" applyFont="1" applyFill="1" applyBorder="1" applyAlignment="1">
      <alignment horizontal="center" vertical="center"/>
    </xf>
    <xf numFmtId="0" fontId="38" fillId="24" borderId="0" xfId="55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39" fillId="0" borderId="26" xfId="55" applyFont="1" applyBorder="1" applyAlignment="1">
      <alignment vertical="center"/>
    </xf>
    <xf numFmtId="0" fontId="39" fillId="0" borderId="26" xfId="55" applyFont="1" applyFill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0" fillId="29" borderId="0" xfId="0" applyFill="1" applyBorder="1"/>
    <xf numFmtId="1" fontId="30" fillId="0" borderId="0" xfId="0" applyNumberFormat="1" applyFont="1" applyFill="1" applyBorder="1" applyAlignment="1">
      <alignment vertical="center"/>
    </xf>
    <xf numFmtId="1" fontId="30" fillId="0" borderId="29" xfId="0" applyNumberFormat="1" applyFont="1" applyFill="1" applyBorder="1" applyAlignment="1">
      <alignment vertical="center"/>
    </xf>
    <xf numFmtId="0" fontId="26" fillId="0" borderId="28" xfId="37" applyFont="1" applyBorder="1" applyAlignment="1">
      <alignment vertical="center"/>
    </xf>
    <xf numFmtId="0" fontId="26" fillId="0" borderId="0" xfId="37" applyFont="1" applyBorder="1" applyAlignment="1">
      <alignment vertical="center"/>
    </xf>
    <xf numFmtId="167" fontId="32" fillId="0" borderId="0" xfId="0" applyNumberFormat="1" applyFont="1" applyBorder="1" applyAlignment="1">
      <alignment horizontal="left" vertical="center"/>
    </xf>
    <xf numFmtId="167" fontId="32" fillId="0" borderId="0" xfId="0" applyNumberFormat="1" applyFont="1" applyFill="1" applyBorder="1" applyAlignment="1">
      <alignment horizontal="left" vertical="center"/>
    </xf>
    <xf numFmtId="0" fontId="25" fillId="0" borderId="28" xfId="37" applyFont="1" applyBorder="1" applyAlignment="1">
      <alignment vertical="center"/>
    </xf>
    <xf numFmtId="1" fontId="27" fillId="0" borderId="0" xfId="0" applyNumberFormat="1" applyFont="1" applyBorder="1" applyAlignment="1">
      <alignment vertical="center"/>
    </xf>
    <xf numFmtId="167" fontId="45" fillId="0" borderId="0" xfId="57" applyNumberFormat="1" applyFont="1" applyBorder="1" applyAlignment="1">
      <alignment vertical="center"/>
    </xf>
    <xf numFmtId="167" fontId="30" fillId="26" borderId="0" xfId="0" applyNumberFormat="1" applyFont="1" applyFill="1" applyBorder="1" applyAlignment="1">
      <alignment vertical="center"/>
    </xf>
    <xf numFmtId="0" fontId="25" fillId="0" borderId="0" xfId="37" applyFont="1" applyBorder="1" applyAlignment="1">
      <alignment vertical="center"/>
    </xf>
    <xf numFmtId="167" fontId="27" fillId="26" borderId="0" xfId="0" applyNumberFormat="1" applyFont="1" applyFill="1" applyBorder="1" applyAlignment="1">
      <alignment vertical="center"/>
    </xf>
    <xf numFmtId="0" fontId="27" fillId="0" borderId="28" xfId="37" applyFont="1" applyBorder="1" applyAlignment="1">
      <alignment vertical="center"/>
    </xf>
    <xf numFmtId="0" fontId="27" fillId="0" borderId="0" xfId="37" applyFont="1" applyBorder="1" applyAlignment="1">
      <alignment vertical="center"/>
    </xf>
    <xf numFmtId="167" fontId="32" fillId="0" borderId="0" xfId="0" applyNumberFormat="1" applyFont="1" applyBorder="1" applyAlignment="1">
      <alignment vertical="center"/>
    </xf>
    <xf numFmtId="167" fontId="30" fillId="0" borderId="0" xfId="0" applyNumberFormat="1" applyFont="1" applyBorder="1" applyAlignment="1">
      <alignment vertical="center"/>
    </xf>
    <xf numFmtId="167" fontId="27" fillId="0" borderId="29" xfId="0" applyNumberFormat="1" applyFont="1" applyBorder="1" applyAlignment="1">
      <alignment vertical="center"/>
    </xf>
    <xf numFmtId="167" fontId="28" fillId="0" borderId="32" xfId="0" applyNumberFormat="1" applyFont="1" applyBorder="1" applyAlignment="1">
      <alignment vertical="center"/>
    </xf>
    <xf numFmtId="167" fontId="27" fillId="0" borderId="33" xfId="0" applyNumberFormat="1" applyFont="1" applyBorder="1" applyAlignment="1">
      <alignment vertical="center"/>
    </xf>
    <xf numFmtId="167" fontId="28" fillId="0" borderId="28" xfId="0" applyNumberFormat="1" applyFont="1" applyBorder="1" applyAlignment="1">
      <alignment vertical="center"/>
    </xf>
    <xf numFmtId="164" fontId="28" fillId="0" borderId="28" xfId="37" applyNumberFormat="1" applyFont="1" applyBorder="1" applyAlignment="1">
      <alignment vertical="center"/>
    </xf>
    <xf numFmtId="164" fontId="27" fillId="0" borderId="28" xfId="37" applyNumberFormat="1" applyFont="1" applyBorder="1" applyAlignment="1">
      <alignment vertical="center"/>
    </xf>
    <xf numFmtId="164" fontId="29" fillId="0" borderId="0" xfId="37" applyNumberFormat="1" applyFont="1" applyBorder="1" applyAlignment="1">
      <alignment vertical="center"/>
    </xf>
    <xf numFmtId="164" fontId="25" fillId="0" borderId="28" xfId="37" applyNumberFormat="1" applyFont="1" applyFill="1" applyBorder="1" applyAlignment="1">
      <alignment vertical="center"/>
    </xf>
    <xf numFmtId="164" fontId="25" fillId="0" borderId="0" xfId="37" applyNumberFormat="1" applyFont="1" applyFill="1" applyBorder="1" applyAlignment="1">
      <alignment vertical="center"/>
    </xf>
    <xf numFmtId="164" fontId="25" fillId="0" borderId="28" xfId="55" applyNumberFormat="1" applyFont="1" applyBorder="1" applyAlignment="1">
      <alignment vertical="center"/>
    </xf>
    <xf numFmtId="164" fontId="25" fillId="0" borderId="0" xfId="55" applyNumberFormat="1" applyFont="1" applyBorder="1" applyAlignment="1">
      <alignment vertical="center"/>
    </xf>
    <xf numFmtId="164" fontId="26" fillId="0" borderId="28" xfId="37" applyNumberFormat="1" applyFont="1" applyBorder="1" applyAlignment="1">
      <alignment vertical="center"/>
    </xf>
    <xf numFmtId="164" fontId="27" fillId="0" borderId="28" xfId="37" applyNumberFormat="1" applyFont="1" applyBorder="1"/>
    <xf numFmtId="167" fontId="30" fillId="26" borderId="0" xfId="0" applyNumberFormat="1" applyFont="1" applyFill="1" applyBorder="1"/>
    <xf numFmtId="167" fontId="47" fillId="26" borderId="0" xfId="57" applyNumberFormat="1" applyFont="1" applyFill="1" applyBorder="1" applyAlignment="1">
      <alignment vertical="center"/>
    </xf>
    <xf numFmtId="167" fontId="47" fillId="0" borderId="29" xfId="57" applyNumberFormat="1" applyFont="1" applyBorder="1" applyAlignment="1">
      <alignment vertical="center"/>
    </xf>
    <xf numFmtId="0" fontId="25" fillId="0" borderId="28" xfId="37" applyFont="1" applyFill="1" applyBorder="1" applyAlignment="1">
      <alignment vertical="center"/>
    </xf>
    <xf numFmtId="0" fontId="25" fillId="0" borderId="0" xfId="37" applyFont="1" applyFill="1" applyBorder="1" applyAlignment="1">
      <alignment vertical="center"/>
    </xf>
    <xf numFmtId="164" fontId="26" fillId="0" borderId="0" xfId="55" applyNumberFormat="1" applyFont="1" applyBorder="1" applyAlignment="1">
      <alignment vertical="center"/>
    </xf>
    <xf numFmtId="164" fontId="25" fillId="0" borderId="28" xfId="37" applyNumberFormat="1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165" fontId="27" fillId="0" borderId="11" xfId="57" applyNumberFormat="1" applyFont="1" applyBorder="1" applyAlignment="1">
      <alignment vertical="center"/>
    </xf>
    <xf numFmtId="0" fontId="0" fillId="0" borderId="11" xfId="0" applyBorder="1"/>
    <xf numFmtId="165" fontId="27" fillId="0" borderId="11" xfId="57" applyNumberFormat="1" applyFont="1" applyFill="1" applyBorder="1" applyAlignment="1">
      <alignment vertical="center"/>
    </xf>
    <xf numFmtId="165" fontId="30" fillId="0" borderId="11" xfId="57" applyNumberFormat="1" applyFont="1" applyFill="1" applyBorder="1" applyAlignment="1">
      <alignment vertical="center"/>
    </xf>
    <xf numFmtId="165" fontId="31" fillId="0" borderId="11" xfId="57" applyNumberFormat="1" applyFont="1" applyFill="1" applyBorder="1" applyAlignment="1">
      <alignment vertical="center"/>
    </xf>
    <xf numFmtId="165" fontId="31" fillId="0" borderId="34" xfId="57" applyNumberFormat="1" applyFont="1" applyFill="1" applyBorder="1" applyAlignment="1">
      <alignment vertical="center"/>
    </xf>
    <xf numFmtId="0" fontId="39" fillId="0" borderId="26" xfId="55" applyFont="1" applyBorder="1" applyAlignment="1">
      <alignment horizontal="center" vertical="center"/>
    </xf>
    <xf numFmtId="0" fontId="58" fillId="0" borderId="35" xfId="55" applyFont="1" applyBorder="1" applyAlignment="1">
      <alignment horizontal="center" vertical="center"/>
    </xf>
    <xf numFmtId="0" fontId="26" fillId="0" borderId="0" xfId="37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4" fontId="26" fillId="0" borderId="0" xfId="55" applyNumberFormat="1" applyFont="1" applyBorder="1" applyAlignment="1">
      <alignment horizontal="center" vertical="center"/>
    </xf>
    <xf numFmtId="0" fontId="40" fillId="0" borderId="26" xfId="55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164" fontId="26" fillId="0" borderId="0" xfId="37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1" fontId="27" fillId="24" borderId="0" xfId="0" applyNumberFormat="1" applyFont="1" applyFill="1" applyBorder="1" applyAlignment="1">
      <alignment vertical="center"/>
    </xf>
    <xf numFmtId="1" fontId="28" fillId="24" borderId="0" xfId="0" applyNumberFormat="1" applyFont="1" applyFill="1" applyBorder="1" applyAlignment="1">
      <alignment horizontal="center" vertical="center"/>
    </xf>
    <xf numFmtId="167" fontId="32" fillId="24" borderId="0" xfId="0" applyNumberFormat="1" applyFont="1" applyFill="1" applyBorder="1" applyAlignment="1">
      <alignment vertical="center"/>
    </xf>
    <xf numFmtId="167" fontId="30" fillId="24" borderId="0" xfId="0" applyNumberFormat="1" applyFont="1" applyFill="1" applyBorder="1" applyAlignment="1">
      <alignment vertical="center"/>
    </xf>
    <xf numFmtId="167" fontId="28" fillId="24" borderId="0" xfId="0" applyNumberFormat="1" applyFont="1" applyFill="1" applyBorder="1" applyAlignment="1">
      <alignment vertical="center"/>
    </xf>
    <xf numFmtId="167" fontId="27" fillId="24" borderId="0" xfId="0" applyNumberFormat="1" applyFont="1" applyFill="1" applyBorder="1" applyAlignment="1">
      <alignment vertical="center"/>
    </xf>
    <xf numFmtId="167" fontId="27" fillId="24" borderId="28" xfId="0" applyNumberFormat="1" applyFont="1" applyFill="1" applyBorder="1" applyAlignment="1">
      <alignment vertical="center"/>
    </xf>
    <xf numFmtId="1" fontId="27" fillId="0" borderId="10" xfId="0" applyNumberFormat="1" applyFont="1" applyBorder="1" applyAlignment="1">
      <alignment vertical="center"/>
    </xf>
    <xf numFmtId="1" fontId="28" fillId="0" borderId="10" xfId="0" applyNumberFormat="1" applyFont="1" applyBorder="1" applyAlignment="1">
      <alignment horizontal="center" vertical="center"/>
    </xf>
    <xf numFmtId="167" fontId="30" fillId="24" borderId="0" xfId="0" applyNumberFormat="1" applyFont="1" applyFill="1" applyBorder="1"/>
    <xf numFmtId="0" fontId="30" fillId="24" borderId="0" xfId="0" applyFont="1" applyFill="1" applyBorder="1"/>
    <xf numFmtId="167" fontId="27" fillId="24" borderId="0" xfId="0" applyNumberFormat="1" applyFont="1" applyFill="1" applyBorder="1"/>
    <xf numFmtId="167" fontId="46" fillId="0" borderId="0" xfId="57" applyNumberFormat="1" applyFont="1" applyBorder="1" applyAlignment="1">
      <alignment vertical="center"/>
    </xf>
    <xf numFmtId="167" fontId="47" fillId="0" borderId="0" xfId="57" applyNumberFormat="1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/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55" fillId="0" borderId="42" xfId="0" applyFont="1" applyBorder="1"/>
    <xf numFmtId="164" fontId="28" fillId="0" borderId="28" xfId="37" applyNumberFormat="1" applyFont="1" applyBorder="1"/>
    <xf numFmtId="164" fontId="28" fillId="0" borderId="0" xfId="37" applyNumberFormat="1" applyFont="1" applyBorder="1" applyAlignment="1">
      <alignment horizontal="center"/>
    </xf>
    <xf numFmtId="167" fontId="32" fillId="0" borderId="0" xfId="0" applyNumberFormat="1" applyFont="1" applyFill="1" applyBorder="1"/>
    <xf numFmtId="167" fontId="28" fillId="0" borderId="32" xfId="0" applyNumberFormat="1" applyFont="1" applyBorder="1"/>
    <xf numFmtId="167" fontId="27" fillId="0" borderId="33" xfId="0" applyNumberFormat="1" applyFont="1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167" fontId="30" fillId="0" borderId="0" xfId="0" applyNumberFormat="1" applyFont="1" applyBorder="1"/>
    <xf numFmtId="167" fontId="27" fillId="0" borderId="28" xfId="0" applyNumberFormat="1" applyFont="1" applyBorder="1"/>
    <xf numFmtId="164" fontId="27" fillId="0" borderId="28" xfId="55" applyNumberFormat="1" applyFont="1" applyBorder="1"/>
    <xf numFmtId="164" fontId="27" fillId="0" borderId="0" xfId="55" applyNumberFormat="1" applyFont="1" applyBorder="1"/>
    <xf numFmtId="164" fontId="29" fillId="0" borderId="0" xfId="37" applyNumberFormat="1" applyFont="1" applyBorder="1"/>
    <xf numFmtId="164" fontId="27" fillId="0" borderId="28" xfId="37" applyNumberFormat="1" applyFont="1" applyFill="1" applyBorder="1"/>
    <xf numFmtId="164" fontId="27" fillId="0" borderId="0" xfId="37" applyNumberFormat="1" applyFont="1" applyFill="1" applyBorder="1"/>
    <xf numFmtId="164" fontId="25" fillId="0" borderId="28" xfId="37" applyNumberFormat="1" applyFont="1" applyBorder="1"/>
    <xf numFmtId="167" fontId="25" fillId="0" borderId="33" xfId="55" applyNumberFormat="1" applyFont="1" applyBorder="1"/>
    <xf numFmtId="167" fontId="28" fillId="0" borderId="28" xfId="0" applyNumberFormat="1" applyFont="1" applyBorder="1"/>
    <xf numFmtId="0" fontId="38" fillId="0" borderId="26" xfId="55" applyFont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167" fontId="45" fillId="0" borderId="0" xfId="0" applyNumberFormat="1" applyFont="1" applyBorder="1" applyAlignment="1">
      <alignment vertical="center"/>
    </xf>
    <xf numFmtId="167" fontId="45" fillId="0" borderId="0" xfId="0" applyNumberFormat="1" applyFont="1" applyFill="1" applyBorder="1" applyAlignment="1">
      <alignment vertical="center"/>
    </xf>
    <xf numFmtId="164" fontId="44" fillId="0" borderId="0" xfId="55" applyNumberFormat="1" applyFont="1" applyFill="1" applyBorder="1" applyAlignment="1">
      <alignment vertical="center"/>
    </xf>
    <xf numFmtId="164" fontId="44" fillId="0" borderId="29" xfId="55" applyNumberFormat="1" applyFont="1" applyFill="1" applyBorder="1" applyAlignment="1">
      <alignment vertical="center"/>
    </xf>
    <xf numFmtId="167" fontId="46" fillId="26" borderId="0" xfId="57" applyNumberFormat="1" applyFont="1" applyFill="1" applyBorder="1" applyAlignment="1">
      <alignment vertical="center"/>
    </xf>
    <xf numFmtId="167" fontId="46" fillId="0" borderId="0" xfId="57" applyNumberFormat="1" applyFont="1" applyFill="1" applyBorder="1" applyAlignment="1">
      <alignment vertical="center"/>
    </xf>
    <xf numFmtId="164" fontId="46" fillId="0" borderId="0" xfId="55" applyNumberFormat="1" applyFont="1" applyFill="1" applyBorder="1" applyAlignment="1">
      <alignment vertical="center"/>
    </xf>
    <xf numFmtId="164" fontId="27" fillId="26" borderId="0" xfId="0" applyNumberFormat="1" applyFont="1" applyFill="1" applyBorder="1" applyAlignment="1">
      <alignment vertical="center"/>
    </xf>
    <xf numFmtId="164" fontId="47" fillId="0" borderId="0" xfId="55" applyNumberFormat="1" applyFont="1" applyBorder="1" applyAlignment="1">
      <alignment vertical="center"/>
    </xf>
    <xf numFmtId="164" fontId="47" fillId="0" borderId="28" xfId="55" applyNumberFormat="1" applyFont="1" applyBorder="1" applyAlignment="1">
      <alignment vertical="center"/>
    </xf>
    <xf numFmtId="167" fontId="42" fillId="0" borderId="33" xfId="57" applyNumberFormat="1" applyFont="1" applyBorder="1" applyAlignment="1">
      <alignment vertical="center"/>
    </xf>
    <xf numFmtId="0" fontId="69" fillId="0" borderId="0" xfId="55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65" fontId="47" fillId="0" borderId="0" xfId="57" applyNumberFormat="1" applyFont="1" applyAlignment="1">
      <alignment vertical="center"/>
    </xf>
    <xf numFmtId="166" fontId="47" fillId="0" borderId="19" xfId="58" applyNumberFormat="1" applyFont="1" applyFill="1" applyBorder="1" applyAlignment="1">
      <alignment horizontal="center" vertical="center"/>
    </xf>
    <xf numFmtId="0" fontId="42" fillId="26" borderId="44" xfId="0" applyFont="1" applyFill="1" applyBorder="1" applyAlignment="1" applyProtection="1">
      <alignment horizontal="center" vertical="center"/>
      <protection locked="0"/>
    </xf>
    <xf numFmtId="0" fontId="42" fillId="26" borderId="45" xfId="0" applyFont="1" applyFill="1" applyBorder="1" applyAlignment="1" applyProtection="1">
      <alignment horizontal="center" vertical="center"/>
      <protection locked="0"/>
    </xf>
    <xf numFmtId="166" fontId="47" fillId="26" borderId="19" xfId="58" applyNumberFormat="1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8" fillId="0" borderId="16" xfId="55" applyFont="1" applyBorder="1" applyAlignment="1">
      <alignment vertical="center"/>
    </xf>
    <xf numFmtId="0" fontId="69" fillId="0" borderId="0" xfId="55" applyFont="1" applyFill="1" applyAlignment="1">
      <alignment vertical="center"/>
    </xf>
    <xf numFmtId="0" fontId="71" fillId="29" borderId="0" xfId="0" applyFont="1" applyFill="1"/>
    <xf numFmtId="0" fontId="42" fillId="0" borderId="0" xfId="0" applyFont="1" applyFill="1" applyBorder="1" applyAlignment="1">
      <alignment vertical="center"/>
    </xf>
    <xf numFmtId="165" fontId="47" fillId="0" borderId="0" xfId="57" applyNumberFormat="1" applyFont="1" applyFill="1" applyAlignment="1">
      <alignment vertical="center"/>
    </xf>
    <xf numFmtId="0" fontId="42" fillId="0" borderId="18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29" borderId="0" xfId="0" applyFont="1" applyFill="1" applyAlignment="1">
      <alignment horizontal="center" vertical="center"/>
    </xf>
    <xf numFmtId="0" fontId="72" fillId="0" borderId="0" xfId="0" applyFont="1"/>
    <xf numFmtId="8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center"/>
    </xf>
    <xf numFmtId="0" fontId="73" fillId="0" borderId="0" xfId="0" applyFont="1"/>
    <xf numFmtId="0" fontId="74" fillId="0" borderId="0" xfId="0" applyFont="1"/>
    <xf numFmtId="0" fontId="2" fillId="0" borderId="0" xfId="0" applyFont="1"/>
    <xf numFmtId="8" fontId="27" fillId="0" borderId="0" xfId="0" applyNumberFormat="1" applyFont="1" applyAlignment="1">
      <alignment horizontal="center"/>
    </xf>
    <xf numFmtId="0" fontId="74" fillId="24" borderId="35" xfId="0" applyFont="1" applyFill="1" applyBorder="1" applyAlignment="1">
      <alignment horizontal="left" wrapText="1"/>
    </xf>
    <xf numFmtId="0" fontId="28" fillId="24" borderId="35" xfId="0" applyFont="1" applyFill="1" applyBorder="1" applyAlignment="1">
      <alignment horizontal="left"/>
    </xf>
    <xf numFmtId="0" fontId="76" fillId="0" borderId="0" xfId="0" applyFont="1"/>
    <xf numFmtId="8" fontId="28" fillId="24" borderId="35" xfId="0" applyNumberFormat="1" applyFont="1" applyFill="1" applyBorder="1" applyAlignment="1">
      <alignment horizontal="left"/>
    </xf>
    <xf numFmtId="0" fontId="0" fillId="0" borderId="39" xfId="0" applyBorder="1"/>
    <xf numFmtId="0" fontId="0" fillId="0" borderId="35" xfId="0" applyBorder="1"/>
    <xf numFmtId="8" fontId="0" fillId="0" borderId="49" xfId="0" applyNumberFormat="1" applyBorder="1" applyAlignment="1">
      <alignment horizontal="right"/>
    </xf>
    <xf numFmtId="0" fontId="74" fillId="0" borderId="39" xfId="0" applyFont="1" applyBorder="1"/>
    <xf numFmtId="0" fontId="74" fillId="0" borderId="35" xfId="0" applyFont="1" applyBorder="1"/>
    <xf numFmtId="17" fontId="0" fillId="0" borderId="39" xfId="0" applyNumberFormat="1" applyBorder="1"/>
    <xf numFmtId="17" fontId="0" fillId="0" borderId="35" xfId="0" applyNumberFormat="1" applyBorder="1"/>
    <xf numFmtId="14" fontId="0" fillId="0" borderId="39" xfId="0" applyNumberFormat="1" applyBorder="1"/>
    <xf numFmtId="0" fontId="76" fillId="0" borderId="39" xfId="0" applyFont="1" applyBorder="1"/>
    <xf numFmtId="0" fontId="76" fillId="0" borderId="35" xfId="0" applyFont="1" applyBorder="1"/>
    <xf numFmtId="0" fontId="74" fillId="0" borderId="50" xfId="0" applyFont="1" applyBorder="1"/>
    <xf numFmtId="0" fontId="74" fillId="0" borderId="51" xfId="0" applyFont="1" applyBorder="1"/>
    <xf numFmtId="8" fontId="74" fillId="0" borderId="52" xfId="0" applyNumberFormat="1" applyFont="1" applyBorder="1" applyAlignment="1">
      <alignment horizontal="right"/>
    </xf>
    <xf numFmtId="8" fontId="0" fillId="0" borderId="0" xfId="0" applyNumberFormat="1" applyAlignment="1">
      <alignment horizontal="right"/>
    </xf>
    <xf numFmtId="8" fontId="74" fillId="24" borderId="0" xfId="0" applyNumberFormat="1" applyFont="1" applyFill="1"/>
    <xf numFmtId="168" fontId="74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9" fillId="0" borderId="0" xfId="37" applyFont="1" applyAlignment="1">
      <alignment vertical="center"/>
    </xf>
    <xf numFmtId="167" fontId="28" fillId="0" borderId="10" xfId="57" applyNumberFormat="1" applyFont="1" applyFill="1" applyBorder="1" applyAlignment="1">
      <alignment vertical="center"/>
    </xf>
    <xf numFmtId="169" fontId="28" fillId="0" borderId="33" xfId="0" applyNumberFormat="1" applyFont="1" applyBorder="1"/>
    <xf numFmtId="8" fontId="23" fillId="0" borderId="49" xfId="0" applyNumberFormat="1" applyFont="1" applyBorder="1" applyAlignment="1">
      <alignment horizontal="right"/>
    </xf>
    <xf numFmtId="8" fontId="27" fillId="0" borderId="0" xfId="0" applyNumberFormat="1" applyFont="1" applyAlignment="1">
      <alignment horizontal="left" wrapText="1"/>
    </xf>
    <xf numFmtId="6" fontId="27" fillId="0" borderId="35" xfId="0" applyNumberFormat="1" applyFont="1" applyBorder="1" applyAlignment="1">
      <alignment horizontal="center"/>
    </xf>
    <xf numFmtId="6" fontId="27" fillId="24" borderId="35" xfId="0" applyNumberFormat="1" applyFont="1" applyFill="1" applyBorder="1" applyAlignment="1">
      <alignment horizontal="center"/>
    </xf>
    <xf numFmtId="6" fontId="27" fillId="0" borderId="36" xfId="0" applyNumberFormat="1" applyFont="1" applyBorder="1" applyAlignment="1">
      <alignment horizontal="center"/>
    </xf>
    <xf numFmtId="170" fontId="0" fillId="0" borderId="35" xfId="0" applyNumberFormat="1" applyBorder="1" applyAlignment="1">
      <alignment horizontal="center"/>
    </xf>
    <xf numFmtId="170" fontId="23" fillId="0" borderId="37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/>
    </xf>
    <xf numFmtId="6" fontId="27" fillId="0" borderId="0" xfId="0" applyNumberFormat="1" applyFont="1" applyAlignment="1">
      <alignment horizontal="center"/>
    </xf>
    <xf numFmtId="8" fontId="27" fillId="32" borderId="0" xfId="0" applyNumberFormat="1" applyFont="1" applyFill="1" applyAlignment="1">
      <alignment horizontal="right"/>
    </xf>
    <xf numFmtId="6" fontId="27" fillId="32" borderId="0" xfId="0" applyNumberFormat="1" applyFont="1" applyFill="1" applyAlignment="1">
      <alignment horizontal="center"/>
    </xf>
    <xf numFmtId="8" fontId="0" fillId="0" borderId="0" xfId="0" applyNumberFormat="1" applyAlignment="1">
      <alignment horizontal="left" vertical="center" wrapText="1"/>
    </xf>
    <xf numFmtId="0" fontId="55" fillId="0" borderId="1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31" fillId="28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31" fillId="28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0" fillId="0" borderId="28" xfId="0" applyFont="1" applyFill="1" applyBorder="1"/>
    <xf numFmtId="164" fontId="30" fillId="0" borderId="28" xfId="37" applyNumberFormat="1" applyFont="1" applyFill="1" applyBorder="1" applyAlignment="1">
      <alignment vertical="center"/>
    </xf>
    <xf numFmtId="167" fontId="31" fillId="0" borderId="32" xfId="57" applyNumberFormat="1" applyFont="1" applyFill="1" applyBorder="1"/>
    <xf numFmtId="0" fontId="58" fillId="0" borderId="14" xfId="37" applyFont="1" applyBorder="1" applyAlignment="1">
      <alignment horizontal="center"/>
    </xf>
    <xf numFmtId="0" fontId="27" fillId="0" borderId="28" xfId="0" applyFont="1" applyFill="1" applyBorder="1"/>
    <xf numFmtId="0" fontId="55" fillId="0" borderId="28" xfId="0" applyFont="1" applyFill="1" applyBorder="1" applyAlignment="1">
      <alignment horizontal="center"/>
    </xf>
    <xf numFmtId="0" fontId="31" fillId="0" borderId="28" xfId="55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vertical="center" wrapText="1"/>
    </xf>
    <xf numFmtId="164" fontId="30" fillId="0" borderId="28" xfId="55" applyNumberFormat="1" applyFont="1" applyFill="1" applyBorder="1" applyAlignment="1">
      <alignment vertical="center"/>
    </xf>
    <xf numFmtId="167" fontId="31" fillId="0" borderId="28" xfId="57" applyNumberFormat="1" applyFont="1" applyFill="1" applyBorder="1"/>
    <xf numFmtId="167" fontId="31" fillId="0" borderId="43" xfId="57" applyNumberFormat="1" applyFont="1" applyFill="1" applyBorder="1"/>
    <xf numFmtId="0" fontId="0" fillId="0" borderId="37" xfId="0" applyBorder="1"/>
    <xf numFmtId="0" fontId="74" fillId="0" borderId="37" xfId="0" applyFont="1" applyBorder="1"/>
    <xf numFmtId="8" fontId="0" fillId="0" borderId="36" xfId="0" applyNumberFormat="1" applyBorder="1" applyAlignment="1">
      <alignment horizontal="right"/>
    </xf>
    <xf numFmtId="164" fontId="25" fillId="24" borderId="28" xfId="55" applyNumberFormat="1" applyFont="1" applyFill="1" applyBorder="1" applyAlignment="1">
      <alignment vertical="center"/>
    </xf>
    <xf numFmtId="167" fontId="28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6" fontId="27" fillId="0" borderId="0" xfId="0" applyNumberFormat="1" applyFont="1" applyFill="1" applyBorder="1" applyAlignment="1">
      <alignment horizontal="center"/>
    </xf>
    <xf numFmtId="0" fontId="28" fillId="24" borderId="59" xfId="0" applyFont="1" applyFill="1" applyBorder="1" applyAlignment="1">
      <alignment horizontal="right"/>
    </xf>
    <xf numFmtId="6" fontId="28" fillId="0" borderId="60" xfId="0" applyNumberFormat="1" applyFont="1" applyBorder="1" applyAlignment="1">
      <alignment horizontal="center"/>
    </xf>
    <xf numFmtId="6" fontId="28" fillId="0" borderId="61" xfId="0" applyNumberFormat="1" applyFont="1" applyBorder="1" applyAlignment="1">
      <alignment horizontal="center"/>
    </xf>
    <xf numFmtId="170" fontId="56" fillId="0" borderId="62" xfId="0" applyNumberFormat="1" applyFont="1" applyBorder="1" applyAlignment="1">
      <alignment horizontal="center"/>
    </xf>
    <xf numFmtId="170" fontId="56" fillId="0" borderId="34" xfId="0" applyNumberFormat="1" applyFont="1" applyBorder="1" applyAlignment="1">
      <alignment horizontal="center"/>
    </xf>
    <xf numFmtId="6" fontId="28" fillId="0" borderId="34" xfId="0" applyNumberFormat="1" applyFont="1" applyBorder="1" applyAlignment="1">
      <alignment horizontal="center"/>
    </xf>
    <xf numFmtId="170" fontId="23" fillId="0" borderId="35" xfId="0" applyNumberFormat="1" applyFont="1" applyBorder="1" applyAlignment="1">
      <alignment horizontal="center"/>
    </xf>
    <xf numFmtId="0" fontId="23" fillId="0" borderId="39" xfId="0" applyFont="1" applyBorder="1"/>
    <xf numFmtId="0" fontId="23" fillId="0" borderId="35" xfId="0" applyFont="1" applyBorder="1"/>
    <xf numFmtId="14" fontId="23" fillId="0" borderId="39" xfId="0" applyNumberFormat="1" applyFont="1" applyBorder="1"/>
    <xf numFmtId="0" fontId="28" fillId="0" borderId="39" xfId="0" applyFont="1" applyBorder="1"/>
    <xf numFmtId="0" fontId="1" fillId="0" borderId="39" xfId="0" applyFont="1" applyBorder="1"/>
    <xf numFmtId="0" fontId="1" fillId="0" borderId="35" xfId="0" applyFont="1" applyBorder="1"/>
    <xf numFmtId="8" fontId="56" fillId="0" borderId="49" xfId="0" applyNumberFormat="1" applyFont="1" applyBorder="1" applyAlignment="1">
      <alignment horizontal="right"/>
    </xf>
    <xf numFmtId="17" fontId="23" fillId="0" borderId="39" xfId="0" applyNumberFormat="1" applyFont="1" applyBorder="1"/>
    <xf numFmtId="17" fontId="23" fillId="0" borderId="35" xfId="0" applyNumberFormat="1" applyFont="1" applyBorder="1"/>
    <xf numFmtId="0" fontId="1" fillId="0" borderId="37" xfId="0" applyFont="1" applyBorder="1"/>
    <xf numFmtId="17" fontId="23" fillId="0" borderId="37" xfId="0" applyNumberFormat="1" applyFont="1" applyBorder="1"/>
    <xf numFmtId="0" fontId="28" fillId="0" borderId="37" xfId="0" applyFont="1" applyBorder="1"/>
    <xf numFmtId="14" fontId="0" fillId="0" borderId="37" xfId="0" applyNumberFormat="1" applyBorder="1"/>
    <xf numFmtId="17" fontId="0" fillId="0" borderId="37" xfId="0" applyNumberFormat="1" applyBorder="1"/>
    <xf numFmtId="0" fontId="74" fillId="0" borderId="64" xfId="0" applyFont="1" applyBorder="1"/>
    <xf numFmtId="0" fontId="23" fillId="0" borderId="37" xfId="0" applyFont="1" applyBorder="1"/>
    <xf numFmtId="0" fontId="74" fillId="31" borderId="55" xfId="0" applyFont="1" applyFill="1" applyBorder="1" applyAlignment="1">
      <alignment horizontal="center"/>
    </xf>
    <xf numFmtId="0" fontId="74" fillId="31" borderId="56" xfId="0" applyFont="1" applyFill="1" applyBorder="1" applyAlignment="1">
      <alignment horizontal="center"/>
    </xf>
    <xf numFmtId="0" fontId="74" fillId="31" borderId="57" xfId="0" applyFont="1" applyFill="1" applyBorder="1" applyAlignment="1">
      <alignment horizontal="center"/>
    </xf>
    <xf numFmtId="0" fontId="74" fillId="31" borderId="46" xfId="0" applyFont="1" applyFill="1" applyBorder="1" applyAlignment="1">
      <alignment horizontal="center"/>
    </xf>
    <xf numFmtId="0" fontId="74" fillId="31" borderId="47" xfId="0" applyFont="1" applyFill="1" applyBorder="1" applyAlignment="1">
      <alignment horizontal="center"/>
    </xf>
    <xf numFmtId="0" fontId="74" fillId="31" borderId="48" xfId="0" applyFont="1" applyFill="1" applyBorder="1" applyAlignment="1">
      <alignment horizontal="center"/>
    </xf>
    <xf numFmtId="0" fontId="74" fillId="31" borderId="65" xfId="0" applyFont="1" applyFill="1" applyBorder="1" applyAlignment="1">
      <alignment horizontal="center"/>
    </xf>
    <xf numFmtId="0" fontId="74" fillId="31" borderId="63" xfId="0" applyFont="1" applyFill="1" applyBorder="1" applyAlignment="1">
      <alignment horizontal="center"/>
    </xf>
    <xf numFmtId="8" fontId="27" fillId="0" borderId="0" xfId="0" applyNumberFormat="1" applyFont="1" applyAlignment="1">
      <alignment horizontal="center" wrapText="1"/>
    </xf>
    <xf numFmtId="0" fontId="75" fillId="0" borderId="0" xfId="0" applyFont="1" applyAlignment="1">
      <alignment horizontal="center" vertical="center"/>
    </xf>
    <xf numFmtId="0" fontId="74" fillId="0" borderId="35" xfId="0" applyFont="1" applyBorder="1" applyAlignment="1">
      <alignment horizontal="center" vertical="center" wrapText="1"/>
    </xf>
    <xf numFmtId="0" fontId="74" fillId="24" borderId="36" xfId="0" applyFont="1" applyFill="1" applyBorder="1" applyAlignment="1">
      <alignment horizontal="center" vertical="center" wrapText="1"/>
    </xf>
    <xf numFmtId="0" fontId="56" fillId="0" borderId="53" xfId="0" applyFont="1" applyBorder="1" applyAlignment="1">
      <alignment horizontal="center" wrapText="1"/>
    </xf>
    <xf numFmtId="0" fontId="56" fillId="0" borderId="54" xfId="0" applyFont="1" applyBorder="1" applyAlignment="1">
      <alignment horizontal="center" wrapText="1"/>
    </xf>
    <xf numFmtId="0" fontId="80" fillId="0" borderId="35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3" xfId="0" applyBorder="1" applyAlignment="1"/>
    <xf numFmtId="0" fontId="77" fillId="0" borderId="0" xfId="55" applyFont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/>
    </xf>
    <xf numFmtId="0" fontId="66" fillId="28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35" fillId="0" borderId="0" xfId="55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4" fillId="0" borderId="0" xfId="55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26" borderId="21" xfId="0" applyFont="1" applyFill="1" applyBorder="1" applyAlignment="1" applyProtection="1">
      <alignment horizontal="center" vertical="center"/>
      <protection locked="0"/>
    </xf>
    <xf numFmtId="0" fontId="64" fillId="26" borderId="20" xfId="0" applyFont="1" applyFill="1" applyBorder="1" applyAlignment="1" applyProtection="1">
      <alignment horizontal="center" vertical="center"/>
      <protection locked="0"/>
    </xf>
    <xf numFmtId="0" fontId="42" fillId="0" borderId="21" xfId="0" applyFont="1" applyBorder="1" applyAlignment="1">
      <alignment horizontal="center" vertical="center"/>
    </xf>
    <xf numFmtId="0" fontId="64" fillId="0" borderId="20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58" fillId="0" borderId="12" xfId="55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35" fillId="0" borderId="0" xfId="55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1" fillId="0" borderId="0" xfId="55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28" borderId="0" xfId="0" applyFont="1" applyFill="1" applyBorder="1" applyAlignment="1">
      <alignment horizontal="center" vertical="center"/>
    </xf>
    <xf numFmtId="0" fontId="65" fillId="28" borderId="0" xfId="0" applyFont="1" applyFill="1" applyBorder="1" applyAlignment="1">
      <alignment horizontal="center" vertical="center"/>
    </xf>
    <xf numFmtId="0" fontId="58" fillId="0" borderId="36" xfId="55" applyFont="1" applyBorder="1" applyAlignment="1">
      <alignment horizontal="center" vertical="center"/>
    </xf>
    <xf numFmtId="0" fontId="55" fillId="0" borderId="37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35" fillId="0" borderId="0" xfId="55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31" fillId="0" borderId="0" xfId="55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28" borderId="0" xfId="0" applyFont="1" applyFill="1" applyBorder="1" applyAlignment="1">
      <alignment horizontal="right" vertical="center"/>
    </xf>
    <xf numFmtId="0" fontId="65" fillId="28" borderId="0" xfId="0" applyFont="1" applyFill="1" applyBorder="1" applyAlignment="1">
      <alignment horizontal="right" vertical="center"/>
    </xf>
    <xf numFmtId="0" fontId="58" fillId="24" borderId="36" xfId="55" applyFont="1" applyFill="1" applyBorder="1" applyAlignment="1">
      <alignment horizontal="center" vertical="center"/>
    </xf>
    <xf numFmtId="0" fontId="55" fillId="24" borderId="37" xfId="0" applyFont="1" applyFill="1" applyBorder="1" applyAlignment="1">
      <alignment horizontal="center"/>
    </xf>
    <xf numFmtId="0" fontId="55" fillId="24" borderId="36" xfId="0" applyFont="1" applyFill="1" applyBorder="1" applyAlignment="1">
      <alignment horizontal="center"/>
    </xf>
    <xf numFmtId="0" fontId="55" fillId="24" borderId="38" xfId="0" applyFont="1" applyFill="1" applyBorder="1" applyAlignment="1">
      <alignment horizontal="center"/>
    </xf>
    <xf numFmtId="0" fontId="55" fillId="24" borderId="40" xfId="0" applyFont="1" applyFill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8" fillId="0" borderId="36" xfId="37" applyFont="1" applyBorder="1" applyAlignment="1">
      <alignment horizontal="center" vertical="center"/>
    </xf>
    <xf numFmtId="0" fontId="31" fillId="0" borderId="15" xfId="55" applyFont="1" applyBorder="1" applyAlignment="1">
      <alignment horizontal="center" vertical="center" wrapText="1"/>
    </xf>
    <xf numFmtId="0" fontId="35" fillId="0" borderId="41" xfId="55" applyFont="1" applyBorder="1" applyAlignment="1">
      <alignment horizontal="center" vertical="center" wrapText="1"/>
    </xf>
    <xf numFmtId="0" fontId="35" fillId="0" borderId="28" xfId="55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/>
    </xf>
    <xf numFmtId="0" fontId="58" fillId="0" borderId="30" xfId="37" applyFont="1" applyBorder="1" applyAlignment="1">
      <alignment horizontal="center"/>
    </xf>
    <xf numFmtId="0" fontId="58" fillId="0" borderId="13" xfId="37" applyFont="1" applyBorder="1" applyAlignment="1">
      <alignment horizontal="center"/>
    </xf>
    <xf numFmtId="0" fontId="58" fillId="0" borderId="25" xfId="37" applyFont="1" applyBorder="1" applyAlignment="1">
      <alignment horizontal="left"/>
    </xf>
    <xf numFmtId="0" fontId="58" fillId="0" borderId="26" xfId="37" applyFont="1" applyBorder="1" applyAlignment="1">
      <alignment horizontal="left"/>
    </xf>
    <xf numFmtId="0" fontId="58" fillId="0" borderId="27" xfId="37" applyFont="1" applyBorder="1" applyAlignment="1">
      <alignment horizontal="left"/>
    </xf>
  </cellXfs>
  <cellStyles count="60">
    <cellStyle name="20% - Accent1" xfId="1" builtinId="30" customBuiltin="1"/>
    <cellStyle name="20% - Accent1 2" xfId="43" xr:uid="{00000000-0005-0000-0000-000001000000}"/>
    <cellStyle name="20% - Accent2" xfId="2" builtinId="34" customBuiltin="1"/>
    <cellStyle name="20% - Accent2 2" xfId="44" xr:uid="{00000000-0005-0000-0000-000003000000}"/>
    <cellStyle name="20% - Accent3" xfId="3" builtinId="38" customBuiltin="1"/>
    <cellStyle name="20% - Accent3 2" xfId="45" xr:uid="{00000000-0005-0000-0000-000005000000}"/>
    <cellStyle name="20% - Accent4" xfId="4" builtinId="42" customBuiltin="1"/>
    <cellStyle name="20% - Accent4 2" xfId="46" xr:uid="{00000000-0005-0000-0000-000007000000}"/>
    <cellStyle name="20% - Accent5" xfId="5" builtinId="46" customBuiltin="1"/>
    <cellStyle name="20% - Accent5 2" xfId="47" xr:uid="{00000000-0005-0000-0000-000009000000}"/>
    <cellStyle name="20% - Accent6" xfId="6" builtinId="50" customBuiltin="1"/>
    <cellStyle name="20% - Accent6 2" xfId="48" xr:uid="{00000000-0005-0000-0000-00000B000000}"/>
    <cellStyle name="40% - Accent1" xfId="7" builtinId="31" customBuiltin="1"/>
    <cellStyle name="40% - Accent1 2" xfId="49" xr:uid="{00000000-0005-0000-0000-00000D000000}"/>
    <cellStyle name="40% - Accent2" xfId="8" builtinId="35" customBuiltin="1"/>
    <cellStyle name="40% - Accent2 2" xfId="50" xr:uid="{00000000-0005-0000-0000-00000F000000}"/>
    <cellStyle name="40% - Accent3" xfId="9" builtinId="39" customBuiltin="1"/>
    <cellStyle name="40% - Accent3 2" xfId="51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3" xr:uid="{00000000-0005-0000-0000-000015000000}"/>
    <cellStyle name="40% - Accent6" xfId="12" builtinId="51" customBuiltin="1"/>
    <cellStyle name="40% - Accent6 2" xfId="54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9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33000000}"/>
    <cellStyle name="Normal_Sheet1 2" xfId="55" xr:uid="{00000000-0005-0000-0000-000034000000}"/>
    <cellStyle name="Note" xfId="38" builtinId="10" customBuiltin="1"/>
    <cellStyle name="Note 2" xfId="56" xr:uid="{00000000-0005-0000-0000-000036000000}"/>
    <cellStyle name="Output" xfId="39" builtinId="21" customBuiltin="1"/>
    <cellStyle name="Percent" xfId="58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FFFFCC"/>
      <color rgb="FFEAE7DA"/>
      <color rgb="FFCCFF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%22%3C----------%20to%20%22@October%20----------%3E" TargetMode="External"/><Relationship Id="rId1" Type="http://schemas.openxmlformats.org/officeDocument/2006/relationships/hyperlink" Target="mailto:%22%3C----------%20to%20%22@October%20----------%3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X498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3.33203125" customWidth="1"/>
    <col min="2" max="2" width="22.88671875" customWidth="1"/>
    <col min="3" max="4" width="20.6640625" customWidth="1"/>
    <col min="5" max="5" width="23.21875" customWidth="1"/>
    <col min="6" max="6" width="20.6640625" customWidth="1"/>
    <col min="7" max="7" width="21.77734375" customWidth="1"/>
    <col min="8" max="8" width="22.6640625" customWidth="1"/>
    <col min="9" max="9" width="29.33203125" customWidth="1"/>
    <col min="10" max="15" width="15.6640625" customWidth="1"/>
    <col min="17" max="17" width="11.44140625" bestFit="1" customWidth="1"/>
    <col min="256" max="256" width="46" customWidth="1"/>
    <col min="257" max="257" width="22.88671875" customWidth="1"/>
    <col min="258" max="262" width="20.6640625" customWidth="1"/>
    <col min="263" max="263" width="15.6640625" customWidth="1"/>
    <col min="264" max="264" width="12.33203125" customWidth="1"/>
    <col min="265" max="265" width="29.33203125" customWidth="1"/>
    <col min="266" max="271" width="15.6640625" customWidth="1"/>
    <col min="273" max="273" width="11.44140625" bestFit="1" customWidth="1"/>
    <col min="512" max="512" width="46" customWidth="1"/>
    <col min="513" max="513" width="22.88671875" customWidth="1"/>
    <col min="514" max="518" width="20.6640625" customWidth="1"/>
    <col min="519" max="519" width="15.6640625" customWidth="1"/>
    <col min="520" max="520" width="12.33203125" customWidth="1"/>
    <col min="521" max="521" width="29.33203125" customWidth="1"/>
    <col min="522" max="527" width="15.6640625" customWidth="1"/>
    <col min="529" max="529" width="11.44140625" bestFit="1" customWidth="1"/>
    <col min="768" max="768" width="46" customWidth="1"/>
    <col min="769" max="769" width="22.88671875" customWidth="1"/>
    <col min="770" max="774" width="20.6640625" customWidth="1"/>
    <col min="775" max="775" width="15.6640625" customWidth="1"/>
    <col min="776" max="776" width="12.33203125" customWidth="1"/>
    <col min="777" max="777" width="29.33203125" customWidth="1"/>
    <col min="778" max="783" width="15.6640625" customWidth="1"/>
    <col min="785" max="785" width="11.44140625" bestFit="1" customWidth="1"/>
    <col min="1024" max="1024" width="46" customWidth="1"/>
    <col min="1025" max="1025" width="22.88671875" customWidth="1"/>
    <col min="1026" max="1030" width="20.6640625" customWidth="1"/>
    <col min="1031" max="1031" width="15.6640625" customWidth="1"/>
    <col min="1032" max="1032" width="12.33203125" customWidth="1"/>
    <col min="1033" max="1033" width="29.33203125" customWidth="1"/>
    <col min="1034" max="1039" width="15.6640625" customWidth="1"/>
    <col min="1041" max="1041" width="11.44140625" bestFit="1" customWidth="1"/>
    <col min="1280" max="1280" width="46" customWidth="1"/>
    <col min="1281" max="1281" width="22.88671875" customWidth="1"/>
    <col min="1282" max="1286" width="20.6640625" customWidth="1"/>
    <col min="1287" max="1287" width="15.6640625" customWidth="1"/>
    <col min="1288" max="1288" width="12.33203125" customWidth="1"/>
    <col min="1289" max="1289" width="29.33203125" customWidth="1"/>
    <col min="1290" max="1295" width="15.6640625" customWidth="1"/>
    <col min="1297" max="1297" width="11.44140625" bestFit="1" customWidth="1"/>
    <col min="1536" max="1536" width="46" customWidth="1"/>
    <col min="1537" max="1537" width="22.88671875" customWidth="1"/>
    <col min="1538" max="1542" width="20.6640625" customWidth="1"/>
    <col min="1543" max="1543" width="15.6640625" customWidth="1"/>
    <col min="1544" max="1544" width="12.33203125" customWidth="1"/>
    <col min="1545" max="1545" width="29.33203125" customWidth="1"/>
    <col min="1546" max="1551" width="15.6640625" customWidth="1"/>
    <col min="1553" max="1553" width="11.44140625" bestFit="1" customWidth="1"/>
    <col min="1792" max="1792" width="46" customWidth="1"/>
    <col min="1793" max="1793" width="22.88671875" customWidth="1"/>
    <col min="1794" max="1798" width="20.6640625" customWidth="1"/>
    <col min="1799" max="1799" width="15.6640625" customWidth="1"/>
    <col min="1800" max="1800" width="12.33203125" customWidth="1"/>
    <col min="1801" max="1801" width="29.33203125" customWidth="1"/>
    <col min="1802" max="1807" width="15.6640625" customWidth="1"/>
    <col min="1809" max="1809" width="11.44140625" bestFit="1" customWidth="1"/>
    <col min="2048" max="2048" width="46" customWidth="1"/>
    <col min="2049" max="2049" width="22.88671875" customWidth="1"/>
    <col min="2050" max="2054" width="20.6640625" customWidth="1"/>
    <col min="2055" max="2055" width="15.6640625" customWidth="1"/>
    <col min="2056" max="2056" width="12.33203125" customWidth="1"/>
    <col min="2057" max="2057" width="29.33203125" customWidth="1"/>
    <col min="2058" max="2063" width="15.6640625" customWidth="1"/>
    <col min="2065" max="2065" width="11.44140625" bestFit="1" customWidth="1"/>
    <col min="2304" max="2304" width="46" customWidth="1"/>
    <col min="2305" max="2305" width="22.88671875" customWidth="1"/>
    <col min="2306" max="2310" width="20.6640625" customWidth="1"/>
    <col min="2311" max="2311" width="15.6640625" customWidth="1"/>
    <col min="2312" max="2312" width="12.33203125" customWidth="1"/>
    <col min="2313" max="2313" width="29.33203125" customWidth="1"/>
    <col min="2314" max="2319" width="15.6640625" customWidth="1"/>
    <col min="2321" max="2321" width="11.44140625" bestFit="1" customWidth="1"/>
    <col min="2560" max="2560" width="46" customWidth="1"/>
    <col min="2561" max="2561" width="22.88671875" customWidth="1"/>
    <col min="2562" max="2566" width="20.6640625" customWidth="1"/>
    <col min="2567" max="2567" width="15.6640625" customWidth="1"/>
    <col min="2568" max="2568" width="12.33203125" customWidth="1"/>
    <col min="2569" max="2569" width="29.33203125" customWidth="1"/>
    <col min="2570" max="2575" width="15.6640625" customWidth="1"/>
    <col min="2577" max="2577" width="11.44140625" bestFit="1" customWidth="1"/>
    <col min="2816" max="2816" width="46" customWidth="1"/>
    <col min="2817" max="2817" width="22.88671875" customWidth="1"/>
    <col min="2818" max="2822" width="20.6640625" customWidth="1"/>
    <col min="2823" max="2823" width="15.6640625" customWidth="1"/>
    <col min="2824" max="2824" width="12.33203125" customWidth="1"/>
    <col min="2825" max="2825" width="29.33203125" customWidth="1"/>
    <col min="2826" max="2831" width="15.6640625" customWidth="1"/>
    <col min="2833" max="2833" width="11.44140625" bestFit="1" customWidth="1"/>
    <col min="3072" max="3072" width="46" customWidth="1"/>
    <col min="3073" max="3073" width="22.88671875" customWidth="1"/>
    <col min="3074" max="3078" width="20.6640625" customWidth="1"/>
    <col min="3079" max="3079" width="15.6640625" customWidth="1"/>
    <col min="3080" max="3080" width="12.33203125" customWidth="1"/>
    <col min="3081" max="3081" width="29.33203125" customWidth="1"/>
    <col min="3082" max="3087" width="15.6640625" customWidth="1"/>
    <col min="3089" max="3089" width="11.44140625" bestFit="1" customWidth="1"/>
    <col min="3328" max="3328" width="46" customWidth="1"/>
    <col min="3329" max="3329" width="22.88671875" customWidth="1"/>
    <col min="3330" max="3334" width="20.6640625" customWidth="1"/>
    <col min="3335" max="3335" width="15.6640625" customWidth="1"/>
    <col min="3336" max="3336" width="12.33203125" customWidth="1"/>
    <col min="3337" max="3337" width="29.33203125" customWidth="1"/>
    <col min="3338" max="3343" width="15.6640625" customWidth="1"/>
    <col min="3345" max="3345" width="11.44140625" bestFit="1" customWidth="1"/>
    <col min="3584" max="3584" width="46" customWidth="1"/>
    <col min="3585" max="3585" width="22.88671875" customWidth="1"/>
    <col min="3586" max="3590" width="20.6640625" customWidth="1"/>
    <col min="3591" max="3591" width="15.6640625" customWidth="1"/>
    <col min="3592" max="3592" width="12.33203125" customWidth="1"/>
    <col min="3593" max="3593" width="29.33203125" customWidth="1"/>
    <col min="3594" max="3599" width="15.6640625" customWidth="1"/>
    <col min="3601" max="3601" width="11.44140625" bestFit="1" customWidth="1"/>
    <col min="3840" max="3840" width="46" customWidth="1"/>
    <col min="3841" max="3841" width="22.88671875" customWidth="1"/>
    <col min="3842" max="3846" width="20.6640625" customWidth="1"/>
    <col min="3847" max="3847" width="15.6640625" customWidth="1"/>
    <col min="3848" max="3848" width="12.33203125" customWidth="1"/>
    <col min="3849" max="3849" width="29.33203125" customWidth="1"/>
    <col min="3850" max="3855" width="15.6640625" customWidth="1"/>
    <col min="3857" max="3857" width="11.44140625" bestFit="1" customWidth="1"/>
    <col min="4096" max="4096" width="46" customWidth="1"/>
    <col min="4097" max="4097" width="22.88671875" customWidth="1"/>
    <col min="4098" max="4102" width="20.6640625" customWidth="1"/>
    <col min="4103" max="4103" width="15.6640625" customWidth="1"/>
    <col min="4104" max="4104" width="12.33203125" customWidth="1"/>
    <col min="4105" max="4105" width="29.33203125" customWidth="1"/>
    <col min="4106" max="4111" width="15.6640625" customWidth="1"/>
    <col min="4113" max="4113" width="11.44140625" bestFit="1" customWidth="1"/>
    <col min="4352" max="4352" width="46" customWidth="1"/>
    <col min="4353" max="4353" width="22.88671875" customWidth="1"/>
    <col min="4354" max="4358" width="20.6640625" customWidth="1"/>
    <col min="4359" max="4359" width="15.6640625" customWidth="1"/>
    <col min="4360" max="4360" width="12.33203125" customWidth="1"/>
    <col min="4361" max="4361" width="29.33203125" customWidth="1"/>
    <col min="4362" max="4367" width="15.6640625" customWidth="1"/>
    <col min="4369" max="4369" width="11.44140625" bestFit="1" customWidth="1"/>
    <col min="4608" max="4608" width="46" customWidth="1"/>
    <col min="4609" max="4609" width="22.88671875" customWidth="1"/>
    <col min="4610" max="4614" width="20.6640625" customWidth="1"/>
    <col min="4615" max="4615" width="15.6640625" customWidth="1"/>
    <col min="4616" max="4616" width="12.33203125" customWidth="1"/>
    <col min="4617" max="4617" width="29.33203125" customWidth="1"/>
    <col min="4618" max="4623" width="15.6640625" customWidth="1"/>
    <col min="4625" max="4625" width="11.44140625" bestFit="1" customWidth="1"/>
    <col min="4864" max="4864" width="46" customWidth="1"/>
    <col min="4865" max="4865" width="22.88671875" customWidth="1"/>
    <col min="4866" max="4870" width="20.6640625" customWidth="1"/>
    <col min="4871" max="4871" width="15.6640625" customWidth="1"/>
    <col min="4872" max="4872" width="12.33203125" customWidth="1"/>
    <col min="4873" max="4873" width="29.33203125" customWidth="1"/>
    <col min="4874" max="4879" width="15.6640625" customWidth="1"/>
    <col min="4881" max="4881" width="11.44140625" bestFit="1" customWidth="1"/>
    <col min="5120" max="5120" width="46" customWidth="1"/>
    <col min="5121" max="5121" width="22.88671875" customWidth="1"/>
    <col min="5122" max="5126" width="20.6640625" customWidth="1"/>
    <col min="5127" max="5127" width="15.6640625" customWidth="1"/>
    <col min="5128" max="5128" width="12.33203125" customWidth="1"/>
    <col min="5129" max="5129" width="29.33203125" customWidth="1"/>
    <col min="5130" max="5135" width="15.6640625" customWidth="1"/>
    <col min="5137" max="5137" width="11.44140625" bestFit="1" customWidth="1"/>
    <col min="5376" max="5376" width="46" customWidth="1"/>
    <col min="5377" max="5377" width="22.88671875" customWidth="1"/>
    <col min="5378" max="5382" width="20.6640625" customWidth="1"/>
    <col min="5383" max="5383" width="15.6640625" customWidth="1"/>
    <col min="5384" max="5384" width="12.33203125" customWidth="1"/>
    <col min="5385" max="5385" width="29.33203125" customWidth="1"/>
    <col min="5386" max="5391" width="15.6640625" customWidth="1"/>
    <col min="5393" max="5393" width="11.44140625" bestFit="1" customWidth="1"/>
    <col min="5632" max="5632" width="46" customWidth="1"/>
    <col min="5633" max="5633" width="22.88671875" customWidth="1"/>
    <col min="5634" max="5638" width="20.6640625" customWidth="1"/>
    <col min="5639" max="5639" width="15.6640625" customWidth="1"/>
    <col min="5640" max="5640" width="12.33203125" customWidth="1"/>
    <col min="5641" max="5641" width="29.33203125" customWidth="1"/>
    <col min="5642" max="5647" width="15.6640625" customWidth="1"/>
    <col min="5649" max="5649" width="11.44140625" bestFit="1" customWidth="1"/>
    <col min="5888" max="5888" width="46" customWidth="1"/>
    <col min="5889" max="5889" width="22.88671875" customWidth="1"/>
    <col min="5890" max="5894" width="20.6640625" customWidth="1"/>
    <col min="5895" max="5895" width="15.6640625" customWidth="1"/>
    <col min="5896" max="5896" width="12.33203125" customWidth="1"/>
    <col min="5897" max="5897" width="29.33203125" customWidth="1"/>
    <col min="5898" max="5903" width="15.6640625" customWidth="1"/>
    <col min="5905" max="5905" width="11.44140625" bestFit="1" customWidth="1"/>
    <col min="6144" max="6144" width="46" customWidth="1"/>
    <col min="6145" max="6145" width="22.88671875" customWidth="1"/>
    <col min="6146" max="6150" width="20.6640625" customWidth="1"/>
    <col min="6151" max="6151" width="15.6640625" customWidth="1"/>
    <col min="6152" max="6152" width="12.33203125" customWidth="1"/>
    <col min="6153" max="6153" width="29.33203125" customWidth="1"/>
    <col min="6154" max="6159" width="15.6640625" customWidth="1"/>
    <col min="6161" max="6161" width="11.44140625" bestFit="1" customWidth="1"/>
    <col min="6400" max="6400" width="46" customWidth="1"/>
    <col min="6401" max="6401" width="22.88671875" customWidth="1"/>
    <col min="6402" max="6406" width="20.6640625" customWidth="1"/>
    <col min="6407" max="6407" width="15.6640625" customWidth="1"/>
    <col min="6408" max="6408" width="12.33203125" customWidth="1"/>
    <col min="6409" max="6409" width="29.33203125" customWidth="1"/>
    <col min="6410" max="6415" width="15.6640625" customWidth="1"/>
    <col min="6417" max="6417" width="11.44140625" bestFit="1" customWidth="1"/>
    <col min="6656" max="6656" width="46" customWidth="1"/>
    <col min="6657" max="6657" width="22.88671875" customWidth="1"/>
    <col min="6658" max="6662" width="20.6640625" customWidth="1"/>
    <col min="6663" max="6663" width="15.6640625" customWidth="1"/>
    <col min="6664" max="6664" width="12.33203125" customWidth="1"/>
    <col min="6665" max="6665" width="29.33203125" customWidth="1"/>
    <col min="6666" max="6671" width="15.6640625" customWidth="1"/>
    <col min="6673" max="6673" width="11.44140625" bestFit="1" customWidth="1"/>
    <col min="6912" max="6912" width="46" customWidth="1"/>
    <col min="6913" max="6913" width="22.88671875" customWidth="1"/>
    <col min="6914" max="6918" width="20.6640625" customWidth="1"/>
    <col min="6919" max="6919" width="15.6640625" customWidth="1"/>
    <col min="6920" max="6920" width="12.33203125" customWidth="1"/>
    <col min="6921" max="6921" width="29.33203125" customWidth="1"/>
    <col min="6922" max="6927" width="15.6640625" customWidth="1"/>
    <col min="6929" max="6929" width="11.44140625" bestFit="1" customWidth="1"/>
    <col min="7168" max="7168" width="46" customWidth="1"/>
    <col min="7169" max="7169" width="22.88671875" customWidth="1"/>
    <col min="7170" max="7174" width="20.6640625" customWidth="1"/>
    <col min="7175" max="7175" width="15.6640625" customWidth="1"/>
    <col min="7176" max="7176" width="12.33203125" customWidth="1"/>
    <col min="7177" max="7177" width="29.33203125" customWidth="1"/>
    <col min="7178" max="7183" width="15.6640625" customWidth="1"/>
    <col min="7185" max="7185" width="11.44140625" bestFit="1" customWidth="1"/>
    <col min="7424" max="7424" width="46" customWidth="1"/>
    <col min="7425" max="7425" width="22.88671875" customWidth="1"/>
    <col min="7426" max="7430" width="20.6640625" customWidth="1"/>
    <col min="7431" max="7431" width="15.6640625" customWidth="1"/>
    <col min="7432" max="7432" width="12.33203125" customWidth="1"/>
    <col min="7433" max="7433" width="29.33203125" customWidth="1"/>
    <col min="7434" max="7439" width="15.6640625" customWidth="1"/>
    <col min="7441" max="7441" width="11.44140625" bestFit="1" customWidth="1"/>
    <col min="7680" max="7680" width="46" customWidth="1"/>
    <col min="7681" max="7681" width="22.88671875" customWidth="1"/>
    <col min="7682" max="7686" width="20.6640625" customWidth="1"/>
    <col min="7687" max="7687" width="15.6640625" customWidth="1"/>
    <col min="7688" max="7688" width="12.33203125" customWidth="1"/>
    <col min="7689" max="7689" width="29.33203125" customWidth="1"/>
    <col min="7690" max="7695" width="15.6640625" customWidth="1"/>
    <col min="7697" max="7697" width="11.44140625" bestFit="1" customWidth="1"/>
    <col min="7936" max="7936" width="46" customWidth="1"/>
    <col min="7937" max="7937" width="22.88671875" customWidth="1"/>
    <col min="7938" max="7942" width="20.6640625" customWidth="1"/>
    <col min="7943" max="7943" width="15.6640625" customWidth="1"/>
    <col min="7944" max="7944" width="12.33203125" customWidth="1"/>
    <col min="7945" max="7945" width="29.33203125" customWidth="1"/>
    <col min="7946" max="7951" width="15.6640625" customWidth="1"/>
    <col min="7953" max="7953" width="11.44140625" bestFit="1" customWidth="1"/>
    <col min="8192" max="8192" width="46" customWidth="1"/>
    <col min="8193" max="8193" width="22.88671875" customWidth="1"/>
    <col min="8194" max="8198" width="20.6640625" customWidth="1"/>
    <col min="8199" max="8199" width="15.6640625" customWidth="1"/>
    <col min="8200" max="8200" width="12.33203125" customWidth="1"/>
    <col min="8201" max="8201" width="29.33203125" customWidth="1"/>
    <col min="8202" max="8207" width="15.6640625" customWidth="1"/>
    <col min="8209" max="8209" width="11.44140625" bestFit="1" customWidth="1"/>
    <col min="8448" max="8448" width="46" customWidth="1"/>
    <col min="8449" max="8449" width="22.88671875" customWidth="1"/>
    <col min="8450" max="8454" width="20.6640625" customWidth="1"/>
    <col min="8455" max="8455" width="15.6640625" customWidth="1"/>
    <col min="8456" max="8456" width="12.33203125" customWidth="1"/>
    <col min="8457" max="8457" width="29.33203125" customWidth="1"/>
    <col min="8458" max="8463" width="15.6640625" customWidth="1"/>
    <col min="8465" max="8465" width="11.44140625" bestFit="1" customWidth="1"/>
    <col min="8704" max="8704" width="46" customWidth="1"/>
    <col min="8705" max="8705" width="22.88671875" customWidth="1"/>
    <col min="8706" max="8710" width="20.6640625" customWidth="1"/>
    <col min="8711" max="8711" width="15.6640625" customWidth="1"/>
    <col min="8712" max="8712" width="12.33203125" customWidth="1"/>
    <col min="8713" max="8713" width="29.33203125" customWidth="1"/>
    <col min="8714" max="8719" width="15.6640625" customWidth="1"/>
    <col min="8721" max="8721" width="11.44140625" bestFit="1" customWidth="1"/>
    <col min="8960" max="8960" width="46" customWidth="1"/>
    <col min="8961" max="8961" width="22.88671875" customWidth="1"/>
    <col min="8962" max="8966" width="20.6640625" customWidth="1"/>
    <col min="8967" max="8967" width="15.6640625" customWidth="1"/>
    <col min="8968" max="8968" width="12.33203125" customWidth="1"/>
    <col min="8969" max="8969" width="29.33203125" customWidth="1"/>
    <col min="8970" max="8975" width="15.6640625" customWidth="1"/>
    <col min="8977" max="8977" width="11.44140625" bestFit="1" customWidth="1"/>
    <col min="9216" max="9216" width="46" customWidth="1"/>
    <col min="9217" max="9217" width="22.88671875" customWidth="1"/>
    <col min="9218" max="9222" width="20.6640625" customWidth="1"/>
    <col min="9223" max="9223" width="15.6640625" customWidth="1"/>
    <col min="9224" max="9224" width="12.33203125" customWidth="1"/>
    <col min="9225" max="9225" width="29.33203125" customWidth="1"/>
    <col min="9226" max="9231" width="15.6640625" customWidth="1"/>
    <col min="9233" max="9233" width="11.44140625" bestFit="1" customWidth="1"/>
    <col min="9472" max="9472" width="46" customWidth="1"/>
    <col min="9473" max="9473" width="22.88671875" customWidth="1"/>
    <col min="9474" max="9478" width="20.6640625" customWidth="1"/>
    <col min="9479" max="9479" width="15.6640625" customWidth="1"/>
    <col min="9480" max="9480" width="12.33203125" customWidth="1"/>
    <col min="9481" max="9481" width="29.33203125" customWidth="1"/>
    <col min="9482" max="9487" width="15.6640625" customWidth="1"/>
    <col min="9489" max="9489" width="11.44140625" bestFit="1" customWidth="1"/>
    <col min="9728" max="9728" width="46" customWidth="1"/>
    <col min="9729" max="9729" width="22.88671875" customWidth="1"/>
    <col min="9730" max="9734" width="20.6640625" customWidth="1"/>
    <col min="9735" max="9735" width="15.6640625" customWidth="1"/>
    <col min="9736" max="9736" width="12.33203125" customWidth="1"/>
    <col min="9737" max="9737" width="29.33203125" customWidth="1"/>
    <col min="9738" max="9743" width="15.6640625" customWidth="1"/>
    <col min="9745" max="9745" width="11.44140625" bestFit="1" customWidth="1"/>
    <col min="9984" max="9984" width="46" customWidth="1"/>
    <col min="9985" max="9985" width="22.88671875" customWidth="1"/>
    <col min="9986" max="9990" width="20.6640625" customWidth="1"/>
    <col min="9991" max="9991" width="15.6640625" customWidth="1"/>
    <col min="9992" max="9992" width="12.33203125" customWidth="1"/>
    <col min="9993" max="9993" width="29.33203125" customWidth="1"/>
    <col min="9994" max="9999" width="15.6640625" customWidth="1"/>
    <col min="10001" max="10001" width="11.44140625" bestFit="1" customWidth="1"/>
    <col min="10240" max="10240" width="46" customWidth="1"/>
    <col min="10241" max="10241" width="22.88671875" customWidth="1"/>
    <col min="10242" max="10246" width="20.6640625" customWidth="1"/>
    <col min="10247" max="10247" width="15.6640625" customWidth="1"/>
    <col min="10248" max="10248" width="12.33203125" customWidth="1"/>
    <col min="10249" max="10249" width="29.33203125" customWidth="1"/>
    <col min="10250" max="10255" width="15.6640625" customWidth="1"/>
    <col min="10257" max="10257" width="11.44140625" bestFit="1" customWidth="1"/>
    <col min="10496" max="10496" width="46" customWidth="1"/>
    <col min="10497" max="10497" width="22.88671875" customWidth="1"/>
    <col min="10498" max="10502" width="20.6640625" customWidth="1"/>
    <col min="10503" max="10503" width="15.6640625" customWidth="1"/>
    <col min="10504" max="10504" width="12.33203125" customWidth="1"/>
    <col min="10505" max="10505" width="29.33203125" customWidth="1"/>
    <col min="10506" max="10511" width="15.6640625" customWidth="1"/>
    <col min="10513" max="10513" width="11.44140625" bestFit="1" customWidth="1"/>
    <col min="10752" max="10752" width="46" customWidth="1"/>
    <col min="10753" max="10753" width="22.88671875" customWidth="1"/>
    <col min="10754" max="10758" width="20.6640625" customWidth="1"/>
    <col min="10759" max="10759" width="15.6640625" customWidth="1"/>
    <col min="10760" max="10760" width="12.33203125" customWidth="1"/>
    <col min="10761" max="10761" width="29.33203125" customWidth="1"/>
    <col min="10762" max="10767" width="15.6640625" customWidth="1"/>
    <col min="10769" max="10769" width="11.44140625" bestFit="1" customWidth="1"/>
    <col min="11008" max="11008" width="46" customWidth="1"/>
    <col min="11009" max="11009" width="22.88671875" customWidth="1"/>
    <col min="11010" max="11014" width="20.6640625" customWidth="1"/>
    <col min="11015" max="11015" width="15.6640625" customWidth="1"/>
    <col min="11016" max="11016" width="12.33203125" customWidth="1"/>
    <col min="11017" max="11017" width="29.33203125" customWidth="1"/>
    <col min="11018" max="11023" width="15.6640625" customWidth="1"/>
    <col min="11025" max="11025" width="11.44140625" bestFit="1" customWidth="1"/>
    <col min="11264" max="11264" width="46" customWidth="1"/>
    <col min="11265" max="11265" width="22.88671875" customWidth="1"/>
    <col min="11266" max="11270" width="20.6640625" customWidth="1"/>
    <col min="11271" max="11271" width="15.6640625" customWidth="1"/>
    <col min="11272" max="11272" width="12.33203125" customWidth="1"/>
    <col min="11273" max="11273" width="29.33203125" customWidth="1"/>
    <col min="11274" max="11279" width="15.6640625" customWidth="1"/>
    <col min="11281" max="11281" width="11.44140625" bestFit="1" customWidth="1"/>
    <col min="11520" max="11520" width="46" customWidth="1"/>
    <col min="11521" max="11521" width="22.88671875" customWidth="1"/>
    <col min="11522" max="11526" width="20.6640625" customWidth="1"/>
    <col min="11527" max="11527" width="15.6640625" customWidth="1"/>
    <col min="11528" max="11528" width="12.33203125" customWidth="1"/>
    <col min="11529" max="11529" width="29.33203125" customWidth="1"/>
    <col min="11530" max="11535" width="15.6640625" customWidth="1"/>
    <col min="11537" max="11537" width="11.44140625" bestFit="1" customWidth="1"/>
    <col min="11776" max="11776" width="46" customWidth="1"/>
    <col min="11777" max="11777" width="22.88671875" customWidth="1"/>
    <col min="11778" max="11782" width="20.6640625" customWidth="1"/>
    <col min="11783" max="11783" width="15.6640625" customWidth="1"/>
    <col min="11784" max="11784" width="12.33203125" customWidth="1"/>
    <col min="11785" max="11785" width="29.33203125" customWidth="1"/>
    <col min="11786" max="11791" width="15.6640625" customWidth="1"/>
    <col min="11793" max="11793" width="11.44140625" bestFit="1" customWidth="1"/>
    <col min="12032" max="12032" width="46" customWidth="1"/>
    <col min="12033" max="12033" width="22.88671875" customWidth="1"/>
    <col min="12034" max="12038" width="20.6640625" customWidth="1"/>
    <col min="12039" max="12039" width="15.6640625" customWidth="1"/>
    <col min="12040" max="12040" width="12.33203125" customWidth="1"/>
    <col min="12041" max="12041" width="29.33203125" customWidth="1"/>
    <col min="12042" max="12047" width="15.6640625" customWidth="1"/>
    <col min="12049" max="12049" width="11.44140625" bestFit="1" customWidth="1"/>
    <col min="12288" max="12288" width="46" customWidth="1"/>
    <col min="12289" max="12289" width="22.88671875" customWidth="1"/>
    <col min="12290" max="12294" width="20.6640625" customWidth="1"/>
    <col min="12295" max="12295" width="15.6640625" customWidth="1"/>
    <col min="12296" max="12296" width="12.33203125" customWidth="1"/>
    <col min="12297" max="12297" width="29.33203125" customWidth="1"/>
    <col min="12298" max="12303" width="15.6640625" customWidth="1"/>
    <col min="12305" max="12305" width="11.44140625" bestFit="1" customWidth="1"/>
    <col min="12544" max="12544" width="46" customWidth="1"/>
    <col min="12545" max="12545" width="22.88671875" customWidth="1"/>
    <col min="12546" max="12550" width="20.6640625" customWidth="1"/>
    <col min="12551" max="12551" width="15.6640625" customWidth="1"/>
    <col min="12552" max="12552" width="12.33203125" customWidth="1"/>
    <col min="12553" max="12553" width="29.33203125" customWidth="1"/>
    <col min="12554" max="12559" width="15.6640625" customWidth="1"/>
    <col min="12561" max="12561" width="11.44140625" bestFit="1" customWidth="1"/>
    <col min="12800" max="12800" width="46" customWidth="1"/>
    <col min="12801" max="12801" width="22.88671875" customWidth="1"/>
    <col min="12802" max="12806" width="20.6640625" customWidth="1"/>
    <col min="12807" max="12807" width="15.6640625" customWidth="1"/>
    <col min="12808" max="12808" width="12.33203125" customWidth="1"/>
    <col min="12809" max="12809" width="29.33203125" customWidth="1"/>
    <col min="12810" max="12815" width="15.6640625" customWidth="1"/>
    <col min="12817" max="12817" width="11.44140625" bestFit="1" customWidth="1"/>
    <col min="13056" max="13056" width="46" customWidth="1"/>
    <col min="13057" max="13057" width="22.88671875" customWidth="1"/>
    <col min="13058" max="13062" width="20.6640625" customWidth="1"/>
    <col min="13063" max="13063" width="15.6640625" customWidth="1"/>
    <col min="13064" max="13064" width="12.33203125" customWidth="1"/>
    <col min="13065" max="13065" width="29.33203125" customWidth="1"/>
    <col min="13066" max="13071" width="15.6640625" customWidth="1"/>
    <col min="13073" max="13073" width="11.44140625" bestFit="1" customWidth="1"/>
    <col min="13312" max="13312" width="46" customWidth="1"/>
    <col min="13313" max="13313" width="22.88671875" customWidth="1"/>
    <col min="13314" max="13318" width="20.6640625" customWidth="1"/>
    <col min="13319" max="13319" width="15.6640625" customWidth="1"/>
    <col min="13320" max="13320" width="12.33203125" customWidth="1"/>
    <col min="13321" max="13321" width="29.33203125" customWidth="1"/>
    <col min="13322" max="13327" width="15.6640625" customWidth="1"/>
    <col min="13329" max="13329" width="11.44140625" bestFit="1" customWidth="1"/>
    <col min="13568" max="13568" width="46" customWidth="1"/>
    <col min="13569" max="13569" width="22.88671875" customWidth="1"/>
    <col min="13570" max="13574" width="20.6640625" customWidth="1"/>
    <col min="13575" max="13575" width="15.6640625" customWidth="1"/>
    <col min="13576" max="13576" width="12.33203125" customWidth="1"/>
    <col min="13577" max="13577" width="29.33203125" customWidth="1"/>
    <col min="13578" max="13583" width="15.6640625" customWidth="1"/>
    <col min="13585" max="13585" width="11.44140625" bestFit="1" customWidth="1"/>
    <col min="13824" max="13824" width="46" customWidth="1"/>
    <col min="13825" max="13825" width="22.88671875" customWidth="1"/>
    <col min="13826" max="13830" width="20.6640625" customWidth="1"/>
    <col min="13831" max="13831" width="15.6640625" customWidth="1"/>
    <col min="13832" max="13832" width="12.33203125" customWidth="1"/>
    <col min="13833" max="13833" width="29.33203125" customWidth="1"/>
    <col min="13834" max="13839" width="15.6640625" customWidth="1"/>
    <col min="13841" max="13841" width="11.44140625" bestFit="1" customWidth="1"/>
    <col min="14080" max="14080" width="46" customWidth="1"/>
    <col min="14081" max="14081" width="22.88671875" customWidth="1"/>
    <col min="14082" max="14086" width="20.6640625" customWidth="1"/>
    <col min="14087" max="14087" width="15.6640625" customWidth="1"/>
    <col min="14088" max="14088" width="12.33203125" customWidth="1"/>
    <col min="14089" max="14089" width="29.33203125" customWidth="1"/>
    <col min="14090" max="14095" width="15.6640625" customWidth="1"/>
    <col min="14097" max="14097" width="11.44140625" bestFit="1" customWidth="1"/>
    <col min="14336" max="14336" width="46" customWidth="1"/>
    <col min="14337" max="14337" width="22.88671875" customWidth="1"/>
    <col min="14338" max="14342" width="20.6640625" customWidth="1"/>
    <col min="14343" max="14343" width="15.6640625" customWidth="1"/>
    <col min="14344" max="14344" width="12.33203125" customWidth="1"/>
    <col min="14345" max="14345" width="29.33203125" customWidth="1"/>
    <col min="14346" max="14351" width="15.6640625" customWidth="1"/>
    <col min="14353" max="14353" width="11.44140625" bestFit="1" customWidth="1"/>
    <col min="14592" max="14592" width="46" customWidth="1"/>
    <col min="14593" max="14593" width="22.88671875" customWidth="1"/>
    <col min="14594" max="14598" width="20.6640625" customWidth="1"/>
    <col min="14599" max="14599" width="15.6640625" customWidth="1"/>
    <col min="14600" max="14600" width="12.33203125" customWidth="1"/>
    <col min="14601" max="14601" width="29.33203125" customWidth="1"/>
    <col min="14602" max="14607" width="15.6640625" customWidth="1"/>
    <col min="14609" max="14609" width="11.44140625" bestFit="1" customWidth="1"/>
    <col min="14848" max="14848" width="46" customWidth="1"/>
    <col min="14849" max="14849" width="22.88671875" customWidth="1"/>
    <col min="14850" max="14854" width="20.6640625" customWidth="1"/>
    <col min="14855" max="14855" width="15.6640625" customWidth="1"/>
    <col min="14856" max="14856" width="12.33203125" customWidth="1"/>
    <col min="14857" max="14857" width="29.33203125" customWidth="1"/>
    <col min="14858" max="14863" width="15.6640625" customWidth="1"/>
    <col min="14865" max="14865" width="11.44140625" bestFit="1" customWidth="1"/>
    <col min="15104" max="15104" width="46" customWidth="1"/>
    <col min="15105" max="15105" width="22.88671875" customWidth="1"/>
    <col min="15106" max="15110" width="20.6640625" customWidth="1"/>
    <col min="15111" max="15111" width="15.6640625" customWidth="1"/>
    <col min="15112" max="15112" width="12.33203125" customWidth="1"/>
    <col min="15113" max="15113" width="29.33203125" customWidth="1"/>
    <col min="15114" max="15119" width="15.6640625" customWidth="1"/>
    <col min="15121" max="15121" width="11.44140625" bestFit="1" customWidth="1"/>
    <col min="15360" max="15360" width="46" customWidth="1"/>
    <col min="15361" max="15361" width="22.88671875" customWidth="1"/>
    <col min="15362" max="15366" width="20.6640625" customWidth="1"/>
    <col min="15367" max="15367" width="15.6640625" customWidth="1"/>
    <col min="15368" max="15368" width="12.33203125" customWidth="1"/>
    <col min="15369" max="15369" width="29.33203125" customWidth="1"/>
    <col min="15370" max="15375" width="15.6640625" customWidth="1"/>
    <col min="15377" max="15377" width="11.44140625" bestFit="1" customWidth="1"/>
    <col min="15616" max="15616" width="46" customWidth="1"/>
    <col min="15617" max="15617" width="22.88671875" customWidth="1"/>
    <col min="15618" max="15622" width="20.6640625" customWidth="1"/>
    <col min="15623" max="15623" width="15.6640625" customWidth="1"/>
    <col min="15624" max="15624" width="12.33203125" customWidth="1"/>
    <col min="15625" max="15625" width="29.33203125" customWidth="1"/>
    <col min="15626" max="15631" width="15.6640625" customWidth="1"/>
    <col min="15633" max="15633" width="11.44140625" bestFit="1" customWidth="1"/>
    <col min="15872" max="15872" width="46" customWidth="1"/>
    <col min="15873" max="15873" width="22.88671875" customWidth="1"/>
    <col min="15874" max="15878" width="20.6640625" customWidth="1"/>
    <col min="15879" max="15879" width="15.6640625" customWidth="1"/>
    <col min="15880" max="15880" width="12.33203125" customWidth="1"/>
    <col min="15881" max="15881" width="29.33203125" customWidth="1"/>
    <col min="15882" max="15887" width="15.6640625" customWidth="1"/>
    <col min="15889" max="15889" width="11.44140625" bestFit="1" customWidth="1"/>
    <col min="16128" max="16128" width="46" customWidth="1"/>
    <col min="16129" max="16129" width="22.88671875" customWidth="1"/>
    <col min="16130" max="16134" width="20.6640625" customWidth="1"/>
    <col min="16135" max="16135" width="15.6640625" customWidth="1"/>
    <col min="16136" max="16136" width="12.33203125" customWidth="1"/>
    <col min="16137" max="16137" width="29.33203125" customWidth="1"/>
    <col min="16138" max="16143" width="15.6640625" customWidth="1"/>
    <col min="16145" max="16145" width="11.44140625" bestFit="1" customWidth="1"/>
  </cols>
  <sheetData>
    <row r="1" spans="1:24" ht="18" x14ac:dyDescent="0.35">
      <c r="A1" s="568" t="s">
        <v>250</v>
      </c>
    </row>
    <row r="2" spans="1:24" ht="13.8" x14ac:dyDescent="0.25">
      <c r="B2" s="569"/>
      <c r="C2" s="570"/>
      <c r="D2" s="571"/>
      <c r="E2" s="569"/>
      <c r="F2" s="571"/>
      <c r="G2" s="571"/>
      <c r="H2" s="571"/>
      <c r="I2" s="569"/>
      <c r="J2" s="571"/>
      <c r="K2" s="571"/>
      <c r="L2" s="571"/>
      <c r="M2" s="571"/>
      <c r="N2" s="571"/>
    </row>
    <row r="3" spans="1:24" ht="19.2" customHeight="1" x14ac:dyDescent="0.3">
      <c r="A3" s="572"/>
      <c r="B3" s="672" t="s">
        <v>193</v>
      </c>
      <c r="C3" s="672" t="s">
        <v>194</v>
      </c>
      <c r="D3" s="673" t="s">
        <v>234</v>
      </c>
      <c r="E3" s="676" t="s">
        <v>195</v>
      </c>
      <c r="F3" s="674" t="s">
        <v>196</v>
      </c>
      <c r="G3" s="672" t="s">
        <v>241</v>
      </c>
      <c r="J3" s="671"/>
      <c r="K3" s="571"/>
      <c r="L3" s="571"/>
      <c r="M3" s="571"/>
      <c r="N3" s="571"/>
    </row>
    <row r="4" spans="1:24" ht="24" customHeight="1" x14ac:dyDescent="0.3">
      <c r="A4" s="573"/>
      <c r="B4" s="672"/>
      <c r="C4" s="672"/>
      <c r="D4" s="673"/>
      <c r="E4" s="676"/>
      <c r="F4" s="675"/>
      <c r="G4" s="672"/>
      <c r="J4" s="671"/>
      <c r="K4" s="574"/>
      <c r="L4" s="574"/>
      <c r="M4" s="574"/>
      <c r="N4" s="574"/>
      <c r="O4" s="574"/>
      <c r="P4" s="513"/>
      <c r="Q4" s="11"/>
      <c r="R4" s="11"/>
      <c r="S4" s="11"/>
      <c r="T4" s="11"/>
      <c r="U4" s="11"/>
      <c r="V4" s="11"/>
      <c r="W4" s="11"/>
      <c r="X4" s="11"/>
    </row>
    <row r="5" spans="1:24" ht="27.6" customHeight="1" x14ac:dyDescent="0.3">
      <c r="A5" s="575" t="s">
        <v>192</v>
      </c>
      <c r="B5" s="602">
        <v>47326</v>
      </c>
      <c r="C5" s="601">
        <v>18000</v>
      </c>
      <c r="D5" s="603">
        <f>+C23</f>
        <v>0</v>
      </c>
      <c r="E5" s="604">
        <v>0</v>
      </c>
      <c r="F5" s="605">
        <v>0</v>
      </c>
      <c r="G5" s="601">
        <f>+B5+C5+-D5+F5+E5</f>
        <v>65326</v>
      </c>
      <c r="J5" s="574"/>
      <c r="L5" s="670"/>
      <c r="M5" s="670"/>
      <c r="N5" s="670"/>
      <c r="O5" s="574"/>
      <c r="P5" s="513"/>
      <c r="Q5" s="11"/>
      <c r="R5" s="11"/>
      <c r="S5" s="11"/>
      <c r="T5" s="11"/>
      <c r="U5" s="11"/>
      <c r="V5" s="11"/>
      <c r="W5" s="11"/>
      <c r="X5" s="11"/>
    </row>
    <row r="6" spans="1:24" ht="14.4" x14ac:dyDescent="0.3">
      <c r="A6" s="576" t="s">
        <v>167</v>
      </c>
      <c r="B6" s="602">
        <v>9180</v>
      </c>
      <c r="C6" s="601">
        <v>13650</v>
      </c>
      <c r="D6" s="603">
        <f>+F23</f>
        <v>16481.739999999998</v>
      </c>
      <c r="E6" s="604">
        <v>0</v>
      </c>
      <c r="F6" s="605">
        <v>0</v>
      </c>
      <c r="G6" s="601">
        <f t="shared" ref="G6:G18" si="0">+B6+C6+-D6+F6+E6</f>
        <v>6348.260000000002</v>
      </c>
      <c r="J6" s="574"/>
      <c r="L6" s="600"/>
      <c r="M6" s="600"/>
      <c r="N6" s="600"/>
      <c r="O6" s="574"/>
      <c r="P6" s="513"/>
      <c r="Q6" s="11"/>
      <c r="R6" s="11"/>
      <c r="S6" s="11"/>
      <c r="T6" s="11"/>
      <c r="U6" s="11"/>
      <c r="V6" s="11"/>
      <c r="W6" s="11"/>
      <c r="X6" s="11"/>
    </row>
    <row r="7" spans="1:24" ht="14.4" x14ac:dyDescent="0.3">
      <c r="A7" s="576" t="s">
        <v>168</v>
      </c>
      <c r="B7" s="602">
        <v>11797</v>
      </c>
      <c r="C7" s="601">
        <v>1000</v>
      </c>
      <c r="D7" s="603">
        <f>+I23</f>
        <v>0</v>
      </c>
      <c r="E7" s="604">
        <v>0</v>
      </c>
      <c r="F7" s="605">
        <v>0</v>
      </c>
      <c r="G7" s="601">
        <f t="shared" si="0"/>
        <v>12797</v>
      </c>
      <c r="I7" s="577"/>
      <c r="J7" s="574"/>
      <c r="L7" s="574"/>
      <c r="M7" s="574"/>
      <c r="N7" s="574"/>
      <c r="O7" s="574"/>
      <c r="P7" s="513"/>
      <c r="Q7" s="11"/>
      <c r="R7" s="11"/>
      <c r="S7" s="11"/>
      <c r="T7" s="11"/>
      <c r="U7" s="11"/>
      <c r="V7" s="11"/>
      <c r="W7" s="11"/>
      <c r="X7" s="11"/>
    </row>
    <row r="8" spans="1:24" ht="14.4" x14ac:dyDescent="0.3">
      <c r="A8" s="576" t="s">
        <v>169</v>
      </c>
      <c r="B8" s="601">
        <v>4409</v>
      </c>
      <c r="C8" s="601">
        <v>3500</v>
      </c>
      <c r="D8" s="603">
        <f>+C46</f>
        <v>108</v>
      </c>
      <c r="E8" s="604">
        <v>0</v>
      </c>
      <c r="F8" s="605">
        <v>0</v>
      </c>
      <c r="G8" s="601">
        <f t="shared" si="0"/>
        <v>7801</v>
      </c>
      <c r="I8" s="577"/>
      <c r="J8" s="574"/>
      <c r="L8" s="574"/>
      <c r="M8" s="574"/>
      <c r="N8" s="574"/>
      <c r="O8" s="574"/>
      <c r="P8" s="513"/>
      <c r="Q8" s="11"/>
      <c r="R8" s="11"/>
      <c r="S8" s="11"/>
      <c r="T8" s="11"/>
      <c r="U8" s="11"/>
      <c r="V8" s="11"/>
      <c r="W8" s="11"/>
      <c r="X8" s="11"/>
    </row>
    <row r="9" spans="1:24" ht="14.4" x14ac:dyDescent="0.3">
      <c r="A9" s="578" t="s">
        <v>127</v>
      </c>
      <c r="B9" s="601">
        <v>15001</v>
      </c>
      <c r="C9" s="601">
        <v>3700</v>
      </c>
      <c r="D9" s="603">
        <f>+F46</f>
        <v>0</v>
      </c>
      <c r="E9" s="604">
        <v>0</v>
      </c>
      <c r="F9" s="605">
        <v>0</v>
      </c>
      <c r="G9" s="601">
        <f t="shared" si="0"/>
        <v>18701</v>
      </c>
      <c r="I9" s="577"/>
      <c r="J9" s="574"/>
      <c r="L9" s="574"/>
      <c r="M9" s="574"/>
      <c r="N9" s="574"/>
      <c r="O9" s="574"/>
      <c r="P9" s="513"/>
      <c r="Q9" s="11"/>
      <c r="R9" s="11"/>
      <c r="S9" s="11"/>
      <c r="T9" s="11"/>
      <c r="U9" s="11"/>
      <c r="V9" s="11"/>
      <c r="W9" s="11"/>
      <c r="X9" s="11"/>
    </row>
    <row r="10" spans="1:24" ht="14.4" x14ac:dyDescent="0.3">
      <c r="A10" s="576" t="s">
        <v>128</v>
      </c>
      <c r="B10" s="601">
        <v>17864</v>
      </c>
      <c r="C10" s="601">
        <v>1000</v>
      </c>
      <c r="D10" s="603">
        <f>+I46</f>
        <v>0</v>
      </c>
      <c r="E10" s="604">
        <v>0</v>
      </c>
      <c r="F10" s="605">
        <v>0</v>
      </c>
      <c r="G10" s="601">
        <f t="shared" si="0"/>
        <v>18864</v>
      </c>
      <c r="I10" s="577"/>
      <c r="J10" s="574"/>
      <c r="L10" s="574"/>
      <c r="M10" s="574"/>
      <c r="N10" s="574"/>
      <c r="O10" s="574"/>
      <c r="P10" s="513"/>
      <c r="Q10" s="11"/>
      <c r="R10" s="11"/>
      <c r="S10" s="11"/>
      <c r="T10" s="11"/>
      <c r="U10" s="11"/>
      <c r="V10" s="11"/>
      <c r="W10" s="11"/>
      <c r="X10" s="11"/>
    </row>
    <row r="11" spans="1:24" ht="14.4" x14ac:dyDescent="0.3">
      <c r="A11" s="576" t="s">
        <v>129</v>
      </c>
      <c r="B11" s="601">
        <v>7130</v>
      </c>
      <c r="C11" s="601">
        <v>4500</v>
      </c>
      <c r="D11" s="603">
        <f>SUM(C75:C87)</f>
        <v>0</v>
      </c>
      <c r="E11" s="604">
        <v>0</v>
      </c>
      <c r="F11" s="605">
        <v>0</v>
      </c>
      <c r="G11" s="601">
        <f t="shared" si="0"/>
        <v>11630</v>
      </c>
      <c r="I11" s="577"/>
      <c r="J11" s="574"/>
      <c r="L11" s="574"/>
      <c r="M11" s="574"/>
      <c r="N11" s="574"/>
      <c r="O11" s="574"/>
      <c r="P11" s="513"/>
      <c r="Q11" s="11"/>
      <c r="R11" s="11"/>
      <c r="S11" s="11"/>
      <c r="T11" s="11"/>
      <c r="U11" s="11"/>
      <c r="V11" s="11"/>
      <c r="W11" s="11"/>
      <c r="X11" s="11"/>
    </row>
    <row r="12" spans="1:24" ht="14.4" x14ac:dyDescent="0.3">
      <c r="A12" s="576" t="s">
        <v>130</v>
      </c>
      <c r="B12" s="601">
        <v>11927</v>
      </c>
      <c r="C12" s="601">
        <v>7000</v>
      </c>
      <c r="D12" s="603">
        <f>SUM(F75:F87)</f>
        <v>930</v>
      </c>
      <c r="E12" s="604">
        <v>0</v>
      </c>
      <c r="F12" s="605">
        <v>0</v>
      </c>
      <c r="G12" s="601">
        <f t="shared" si="0"/>
        <v>17997</v>
      </c>
      <c r="I12" s="577"/>
      <c r="J12" s="574"/>
      <c r="L12" s="574"/>
      <c r="M12" s="574"/>
      <c r="N12" s="574"/>
      <c r="O12" s="574"/>
      <c r="P12" s="513"/>
      <c r="Q12" s="11"/>
      <c r="R12" s="11"/>
      <c r="S12" s="11"/>
      <c r="T12" s="11"/>
      <c r="U12" s="11"/>
      <c r="V12" s="11"/>
      <c r="W12" s="11"/>
      <c r="X12" s="11"/>
    </row>
    <row r="13" spans="1:24" ht="14.4" x14ac:dyDescent="0.3">
      <c r="A13" s="578" t="s">
        <v>154</v>
      </c>
      <c r="B13" s="601">
        <v>10167</v>
      </c>
      <c r="C13" s="601">
        <v>3750</v>
      </c>
      <c r="D13" s="603">
        <f>SUM(I75:I87)</f>
        <v>1480</v>
      </c>
      <c r="E13" s="604">
        <v>0</v>
      </c>
      <c r="F13" s="605">
        <v>0</v>
      </c>
      <c r="G13" s="601">
        <f t="shared" si="0"/>
        <v>12437</v>
      </c>
      <c r="I13" s="577"/>
      <c r="J13" s="574"/>
      <c r="L13" s="574"/>
      <c r="M13" s="574"/>
      <c r="N13" s="574"/>
      <c r="O13" s="574"/>
      <c r="P13" s="513"/>
      <c r="Q13" s="11"/>
      <c r="R13" s="11"/>
      <c r="S13" s="11"/>
      <c r="T13" s="11"/>
      <c r="U13" s="11"/>
      <c r="V13" s="11"/>
      <c r="W13" s="11"/>
      <c r="X13" s="11"/>
    </row>
    <row r="14" spans="1:24" ht="14.4" customHeight="1" x14ac:dyDescent="0.3">
      <c r="A14" s="576" t="s">
        <v>155</v>
      </c>
      <c r="B14" s="601">
        <v>7182</v>
      </c>
      <c r="C14" s="601">
        <v>4000</v>
      </c>
      <c r="D14" s="603">
        <f>+C90</f>
        <v>225</v>
      </c>
      <c r="E14" s="604">
        <v>0</v>
      </c>
      <c r="F14" s="605">
        <v>0</v>
      </c>
      <c r="G14" s="601">
        <f t="shared" si="0"/>
        <v>10957</v>
      </c>
      <c r="J14" s="574"/>
      <c r="L14" s="670"/>
      <c r="M14" s="670"/>
      <c r="N14" s="670"/>
      <c r="O14" s="574"/>
      <c r="P14" s="513"/>
      <c r="Q14" s="11"/>
      <c r="R14" s="11"/>
      <c r="S14" s="11"/>
      <c r="T14" s="11"/>
      <c r="U14" s="11"/>
      <c r="V14" s="11"/>
      <c r="W14" s="11"/>
      <c r="X14" s="11"/>
    </row>
    <row r="15" spans="1:24" ht="14.4" x14ac:dyDescent="0.3">
      <c r="A15" s="576" t="s">
        <v>170</v>
      </c>
      <c r="B15" s="601">
        <v>58593</v>
      </c>
      <c r="C15" s="601">
        <v>9000</v>
      </c>
      <c r="D15" s="603">
        <f>+F90</f>
        <v>2542.48</v>
      </c>
      <c r="E15" s="604">
        <v>0</v>
      </c>
      <c r="F15" s="605">
        <v>0</v>
      </c>
      <c r="G15" s="601">
        <f t="shared" si="0"/>
        <v>65050.52</v>
      </c>
      <c r="I15" s="577"/>
      <c r="J15" s="574"/>
      <c r="K15" s="600"/>
      <c r="L15" s="574"/>
      <c r="M15" s="574"/>
      <c r="N15" s="574"/>
      <c r="O15" s="574"/>
      <c r="P15" s="513"/>
      <c r="Q15" s="11"/>
      <c r="R15" s="11"/>
      <c r="S15" s="11"/>
      <c r="T15" s="11"/>
      <c r="U15" s="11"/>
      <c r="V15" s="11"/>
      <c r="W15" s="11"/>
      <c r="X15" s="11"/>
    </row>
    <row r="16" spans="1:24" ht="14.4" customHeight="1" x14ac:dyDescent="0.3">
      <c r="A16" s="576" t="s">
        <v>171</v>
      </c>
      <c r="B16" s="601">
        <v>5623</v>
      </c>
      <c r="C16" s="601">
        <v>1200</v>
      </c>
      <c r="D16" s="603">
        <f>+I90</f>
        <v>0</v>
      </c>
      <c r="E16" s="604">
        <v>0</v>
      </c>
      <c r="F16" s="605">
        <v>0</v>
      </c>
      <c r="G16" s="601">
        <f t="shared" si="0"/>
        <v>6823</v>
      </c>
      <c r="H16" s="574" t="s">
        <v>150</v>
      </c>
      <c r="I16" s="574"/>
      <c r="J16" s="574"/>
      <c r="K16" s="574"/>
      <c r="L16" s="574"/>
      <c r="M16" s="574"/>
      <c r="N16" s="574"/>
      <c r="O16" s="574"/>
      <c r="P16" s="513"/>
      <c r="Q16" s="11"/>
      <c r="R16" s="11"/>
      <c r="S16" s="11"/>
      <c r="T16" s="11"/>
      <c r="U16" s="11"/>
      <c r="V16" s="11"/>
      <c r="W16" s="11"/>
      <c r="X16" s="11"/>
    </row>
    <row r="17" spans="1:24" ht="14.4" x14ac:dyDescent="0.3">
      <c r="A17" s="576" t="s">
        <v>172</v>
      </c>
      <c r="B17" s="601">
        <v>14238</v>
      </c>
      <c r="C17" s="601">
        <v>4000</v>
      </c>
      <c r="D17" s="603">
        <f>+C113</f>
        <v>780</v>
      </c>
      <c r="E17" s="604">
        <v>0</v>
      </c>
      <c r="F17" s="605">
        <v>0</v>
      </c>
      <c r="G17" s="601">
        <f t="shared" si="0"/>
        <v>17458</v>
      </c>
      <c r="I17" s="574"/>
      <c r="J17" s="574"/>
      <c r="K17" s="574"/>
      <c r="L17" s="574"/>
      <c r="M17" s="574"/>
      <c r="N17" s="574"/>
      <c r="O17" s="574"/>
      <c r="P17" s="513"/>
      <c r="Q17" s="11"/>
      <c r="R17" s="11"/>
      <c r="S17" s="11"/>
      <c r="T17" s="11"/>
      <c r="U17" s="11"/>
      <c r="V17" s="11"/>
      <c r="W17" s="11"/>
      <c r="X17" s="11"/>
    </row>
    <row r="18" spans="1:24" ht="14.4" x14ac:dyDescent="0.3">
      <c r="A18" s="576" t="s">
        <v>173</v>
      </c>
      <c r="B18" s="601">
        <v>31525</v>
      </c>
      <c r="C18" s="601">
        <v>1500</v>
      </c>
      <c r="D18" s="601">
        <f>+F113</f>
        <v>0</v>
      </c>
      <c r="E18" s="604">
        <v>0</v>
      </c>
      <c r="F18" s="645">
        <v>0</v>
      </c>
      <c r="G18" s="601">
        <f t="shared" si="0"/>
        <v>33025</v>
      </c>
      <c r="H18" s="638"/>
      <c r="I18" s="606"/>
      <c r="J18" s="574"/>
      <c r="K18" s="574"/>
      <c r="L18" s="574"/>
      <c r="M18" s="574"/>
      <c r="N18" s="574"/>
      <c r="O18" s="574"/>
      <c r="P18" s="513"/>
      <c r="Q18" s="11"/>
      <c r="R18" s="11"/>
      <c r="S18" s="11"/>
      <c r="T18" s="11"/>
      <c r="U18" s="11"/>
      <c r="V18" s="11"/>
      <c r="W18" s="11"/>
      <c r="X18" s="11"/>
    </row>
    <row r="19" spans="1:24" ht="14.4" x14ac:dyDescent="0.3">
      <c r="A19" s="576" t="s">
        <v>233</v>
      </c>
      <c r="B19" s="601">
        <v>57664</v>
      </c>
      <c r="C19" s="601">
        <v>0</v>
      </c>
      <c r="D19" s="601">
        <f>SUM(Summary!O10)</f>
        <v>9729.7199999999993</v>
      </c>
      <c r="E19" s="604">
        <v>0</v>
      </c>
      <c r="F19" s="645">
        <v>0</v>
      </c>
      <c r="G19" s="601">
        <f>+B19+D19</f>
        <v>67393.72</v>
      </c>
      <c r="H19" s="638"/>
      <c r="I19" s="606"/>
      <c r="J19" s="574"/>
      <c r="K19" s="574"/>
      <c r="L19" s="574"/>
      <c r="M19" s="574"/>
      <c r="N19" s="574"/>
      <c r="O19" s="574"/>
      <c r="P19" s="513"/>
      <c r="Q19" s="11"/>
      <c r="R19" s="11"/>
      <c r="S19" s="11"/>
      <c r="T19" s="11"/>
      <c r="U19" s="11"/>
      <c r="V19" s="11"/>
      <c r="W19" s="11"/>
      <c r="X19" s="11"/>
    </row>
    <row r="20" spans="1:24" ht="13.2" customHeight="1" thickBot="1" x14ac:dyDescent="0.35">
      <c r="A20" s="639" t="s">
        <v>174</v>
      </c>
      <c r="B20" s="640">
        <f>SUM(B5:B19)</f>
        <v>309626</v>
      </c>
      <c r="C20" s="640">
        <f>SUM(C5:C19)</f>
        <v>75800</v>
      </c>
      <c r="D20" s="641" t="s">
        <v>150</v>
      </c>
      <c r="E20" s="642">
        <f>SUM(E5:E19)</f>
        <v>0</v>
      </c>
      <c r="F20" s="643">
        <f>SUM(F5:F19)</f>
        <v>0</v>
      </c>
      <c r="G20" s="644">
        <f>SUM(G5:G19)</f>
        <v>372608.5</v>
      </c>
      <c r="H20" s="607"/>
      <c r="I20" s="606"/>
      <c r="J20" s="607"/>
      <c r="K20" s="574"/>
      <c r="L20" s="574"/>
      <c r="M20" s="574"/>
      <c r="N20" s="574"/>
      <c r="O20" s="574"/>
      <c r="P20" s="513"/>
      <c r="Q20" s="11"/>
      <c r="R20" s="11"/>
      <c r="S20" s="11"/>
      <c r="T20" s="11"/>
      <c r="U20" s="11"/>
      <c r="V20" s="11"/>
      <c r="W20" s="11"/>
      <c r="X20" s="11"/>
    </row>
    <row r="21" spans="1:24" ht="14.4" customHeight="1" thickBot="1" x14ac:dyDescent="0.35">
      <c r="A21" s="573"/>
      <c r="B21" s="574"/>
      <c r="C21" s="513"/>
      <c r="D21" s="513"/>
      <c r="E21" s="574"/>
      <c r="F21" s="513"/>
      <c r="G21" s="513"/>
      <c r="H21" s="513"/>
      <c r="I21" s="608"/>
      <c r="J21" s="609"/>
      <c r="K21" s="513"/>
      <c r="L21" s="513"/>
      <c r="M21" s="513"/>
      <c r="N21" s="574"/>
      <c r="O21" s="513"/>
      <c r="P21" s="513"/>
      <c r="Q21" s="11"/>
      <c r="R21" s="11"/>
      <c r="S21" s="11"/>
      <c r="T21" s="11"/>
      <c r="U21" s="11"/>
      <c r="V21" s="11"/>
      <c r="W21" s="11"/>
      <c r="X21" s="11"/>
    </row>
    <row r="22" spans="1:24" ht="14.4" customHeight="1" x14ac:dyDescent="0.3">
      <c r="A22" s="665" t="s">
        <v>175</v>
      </c>
      <c r="B22" s="666"/>
      <c r="C22" s="669"/>
      <c r="D22" s="665" t="s">
        <v>176</v>
      </c>
      <c r="E22" s="666"/>
      <c r="F22" s="667"/>
      <c r="G22" s="662" t="s">
        <v>177</v>
      </c>
      <c r="H22" s="663"/>
      <c r="I22" s="664"/>
      <c r="K22" s="571"/>
      <c r="L22" s="571"/>
      <c r="M22" s="571"/>
      <c r="N22" s="571"/>
      <c r="O22" s="571"/>
      <c r="P22" s="571"/>
    </row>
    <row r="23" spans="1:24" ht="14.4" customHeight="1" x14ac:dyDescent="0.25">
      <c r="A23" s="653" t="s">
        <v>150</v>
      </c>
      <c r="B23" s="654" t="s">
        <v>150</v>
      </c>
      <c r="C23" s="652">
        <f>+C30+C42</f>
        <v>0</v>
      </c>
      <c r="D23" s="653" t="s">
        <v>150</v>
      </c>
      <c r="E23" s="654" t="s">
        <v>150</v>
      </c>
      <c r="F23" s="652">
        <f>+F30+F42</f>
        <v>16481.739999999998</v>
      </c>
      <c r="G23" s="653" t="s">
        <v>150</v>
      </c>
      <c r="H23" s="654" t="s">
        <v>150</v>
      </c>
      <c r="I23" s="652">
        <f>+I30+I42</f>
        <v>0</v>
      </c>
      <c r="K23" s="571"/>
      <c r="L23" s="571"/>
      <c r="M23" s="571"/>
      <c r="N23" s="571"/>
      <c r="O23" s="571"/>
      <c r="P23" s="571"/>
    </row>
    <row r="24" spans="1:24" ht="14.4" customHeight="1" x14ac:dyDescent="0.25">
      <c r="A24" s="584" t="s">
        <v>178</v>
      </c>
      <c r="B24" s="585" t="s">
        <v>179</v>
      </c>
      <c r="C24" s="523"/>
      <c r="D24" s="584" t="s">
        <v>178</v>
      </c>
      <c r="E24" s="585" t="s">
        <v>179</v>
      </c>
      <c r="F24" s="523"/>
      <c r="G24" s="584" t="s">
        <v>178</v>
      </c>
      <c r="H24" s="585" t="s">
        <v>179</v>
      </c>
      <c r="I24" s="523"/>
      <c r="K24" s="571"/>
      <c r="L24" s="571"/>
      <c r="M24" s="571"/>
      <c r="N24" s="571"/>
      <c r="O24" s="571"/>
      <c r="P24" s="571"/>
    </row>
    <row r="25" spans="1:24" ht="14.4" customHeight="1" x14ac:dyDescent="0.3">
      <c r="A25" s="582" t="s">
        <v>242</v>
      </c>
      <c r="B25" s="651"/>
      <c r="C25" s="599"/>
      <c r="D25" s="582" t="s">
        <v>242</v>
      </c>
      <c r="E25" s="651"/>
      <c r="F25" s="599"/>
      <c r="G25" s="582" t="s">
        <v>242</v>
      </c>
      <c r="H25" s="651"/>
      <c r="I25" s="599"/>
      <c r="K25" s="571"/>
      <c r="L25" s="571"/>
      <c r="M25" s="571"/>
      <c r="N25" s="571"/>
      <c r="O25" s="571"/>
      <c r="P25" s="571"/>
    </row>
    <row r="26" spans="1:24" ht="14.4" customHeight="1" x14ac:dyDescent="0.3">
      <c r="A26" s="650"/>
      <c r="B26" s="651"/>
      <c r="C26" s="599">
        <v>0</v>
      </c>
      <c r="D26" s="579" t="s">
        <v>201</v>
      </c>
      <c r="E26" s="580" t="s">
        <v>221</v>
      </c>
      <c r="F26" s="581">
        <v>4902</v>
      </c>
      <c r="G26" s="650"/>
      <c r="H26" s="651"/>
      <c r="I26" s="599">
        <v>0</v>
      </c>
      <c r="K26" s="571"/>
      <c r="L26" s="571"/>
      <c r="M26" s="571"/>
      <c r="N26" s="571"/>
      <c r="O26" s="571"/>
      <c r="P26" s="571"/>
    </row>
    <row r="27" spans="1:24" ht="14.4" customHeight="1" x14ac:dyDescent="0.3">
      <c r="A27" s="650"/>
      <c r="B27" s="651"/>
      <c r="C27" s="599">
        <v>0</v>
      </c>
      <c r="D27" s="650" t="s">
        <v>199</v>
      </c>
      <c r="E27" s="651" t="s">
        <v>247</v>
      </c>
      <c r="F27" s="599">
        <v>420.9</v>
      </c>
      <c r="G27" s="650"/>
      <c r="H27" s="651"/>
      <c r="I27" s="599">
        <v>0</v>
      </c>
      <c r="K27" s="571"/>
      <c r="L27" s="571"/>
      <c r="M27" s="571"/>
      <c r="N27" s="571"/>
      <c r="O27" s="571"/>
      <c r="P27" s="571"/>
    </row>
    <row r="28" spans="1:24" ht="14.4" customHeight="1" x14ac:dyDescent="0.3">
      <c r="A28" s="650"/>
      <c r="B28" s="651"/>
      <c r="C28" s="599">
        <v>0</v>
      </c>
      <c r="D28" s="650" t="s">
        <v>245</v>
      </c>
      <c r="E28" s="651" t="s">
        <v>246</v>
      </c>
      <c r="F28" s="599">
        <v>238.52</v>
      </c>
      <c r="G28" s="650"/>
      <c r="H28" s="651"/>
      <c r="I28" s="599">
        <v>0</v>
      </c>
      <c r="K28" s="571"/>
      <c r="L28" s="571"/>
      <c r="M28" s="571"/>
      <c r="N28" s="571"/>
      <c r="O28" s="571"/>
      <c r="P28" s="571"/>
    </row>
    <row r="29" spans="1:24" ht="14.4" customHeight="1" x14ac:dyDescent="0.3">
      <c r="A29" s="650"/>
      <c r="B29" s="651"/>
      <c r="C29" s="599">
        <v>0</v>
      </c>
      <c r="D29" s="650"/>
      <c r="E29" s="651"/>
      <c r="F29" s="599">
        <v>0</v>
      </c>
      <c r="G29" s="650"/>
      <c r="H29" s="651"/>
      <c r="I29" s="599">
        <v>0</v>
      </c>
      <c r="K29" s="571"/>
      <c r="L29" s="571"/>
      <c r="M29" s="571"/>
      <c r="N29" s="571"/>
      <c r="O29" s="571"/>
      <c r="P29" s="571"/>
    </row>
    <row r="30" spans="1:24" ht="14.4" customHeight="1" x14ac:dyDescent="0.25">
      <c r="A30" s="653" t="s">
        <v>150</v>
      </c>
      <c r="B30" s="654" t="s">
        <v>150</v>
      </c>
      <c r="C30" s="652">
        <f>SUM(C26:C29)</f>
        <v>0</v>
      </c>
      <c r="D30" s="653" t="s">
        <v>150</v>
      </c>
      <c r="E30" s="654" t="s">
        <v>150</v>
      </c>
      <c r="F30" s="652">
        <f>SUM(F26:F29)</f>
        <v>5561.42</v>
      </c>
      <c r="G30" s="653" t="s">
        <v>150</v>
      </c>
      <c r="H30" s="654" t="s">
        <v>150</v>
      </c>
      <c r="I30" s="652">
        <f>SUM(I26:I29)</f>
        <v>0</v>
      </c>
      <c r="K30" s="571"/>
      <c r="L30" s="571"/>
      <c r="M30" s="571"/>
      <c r="N30" s="571"/>
      <c r="O30" s="571"/>
      <c r="P30" s="571"/>
    </row>
    <row r="31" spans="1:24" ht="14.4" customHeight="1" x14ac:dyDescent="0.3">
      <c r="A31" s="649" t="s">
        <v>243</v>
      </c>
      <c r="B31" s="522"/>
      <c r="C31" s="523"/>
      <c r="D31" s="649" t="s">
        <v>243</v>
      </c>
      <c r="E31" s="522"/>
      <c r="F31" s="523"/>
      <c r="G31" s="649" t="s">
        <v>243</v>
      </c>
      <c r="H31" s="522"/>
      <c r="I31" s="523"/>
      <c r="K31" s="571"/>
      <c r="L31" s="571"/>
      <c r="M31" s="571"/>
      <c r="N31" s="571"/>
      <c r="O31" s="571"/>
      <c r="P31" s="571"/>
    </row>
    <row r="32" spans="1:24" ht="14.4" customHeight="1" x14ac:dyDescent="0.25">
      <c r="A32" s="586"/>
      <c r="B32" s="580"/>
      <c r="C32" s="581"/>
      <c r="D32" s="586" t="s">
        <v>198</v>
      </c>
      <c r="E32" s="580" t="s">
        <v>202</v>
      </c>
      <c r="F32" s="581">
        <v>4096.2</v>
      </c>
      <c r="G32" s="586"/>
      <c r="H32" s="580"/>
      <c r="I32" s="581"/>
      <c r="K32" s="571"/>
      <c r="L32" s="571"/>
      <c r="M32" s="571"/>
      <c r="N32" s="571"/>
      <c r="O32" s="571"/>
      <c r="P32" s="571"/>
    </row>
    <row r="33" spans="1:10" ht="14.4" customHeight="1" x14ac:dyDescent="0.25">
      <c r="A33" s="579"/>
      <c r="B33" s="580"/>
      <c r="C33" s="581"/>
      <c r="D33" s="579" t="s">
        <v>199</v>
      </c>
      <c r="E33" s="580" t="s">
        <v>203</v>
      </c>
      <c r="F33" s="581">
        <v>641.66</v>
      </c>
      <c r="G33" s="579"/>
      <c r="H33" s="580"/>
      <c r="I33" s="581"/>
    </row>
    <row r="34" spans="1:10" ht="14.4" customHeight="1" x14ac:dyDescent="0.25">
      <c r="A34" s="579"/>
      <c r="B34" s="580"/>
      <c r="C34" s="581"/>
      <c r="D34" s="579" t="s">
        <v>199</v>
      </c>
      <c r="E34" s="580" t="s">
        <v>222</v>
      </c>
      <c r="F34" s="581">
        <v>1566.78</v>
      </c>
      <c r="G34" s="579"/>
      <c r="H34" s="580"/>
      <c r="I34" s="581"/>
    </row>
    <row r="35" spans="1:10" ht="14.4" customHeight="1" x14ac:dyDescent="0.25">
      <c r="A35" s="579"/>
      <c r="B35" s="580"/>
      <c r="C35" s="581"/>
      <c r="D35" s="579" t="s">
        <v>199</v>
      </c>
      <c r="E35" s="580" t="s">
        <v>197</v>
      </c>
      <c r="F35" s="581">
        <v>519.48</v>
      </c>
      <c r="G35" s="579"/>
      <c r="H35" s="580"/>
      <c r="I35" s="581"/>
    </row>
    <row r="36" spans="1:10" ht="14.4" customHeight="1" x14ac:dyDescent="0.25">
      <c r="A36" s="579"/>
      <c r="B36" s="580"/>
      <c r="C36" s="581"/>
      <c r="D36" s="579" t="s">
        <v>200</v>
      </c>
      <c r="E36" s="580" t="s">
        <v>204</v>
      </c>
      <c r="F36" s="581">
        <v>4096.2</v>
      </c>
      <c r="G36" s="579"/>
      <c r="H36" s="580"/>
      <c r="I36" s="581"/>
    </row>
    <row r="37" spans="1:10" ht="14.4" customHeight="1" x14ac:dyDescent="0.25">
      <c r="A37" s="579"/>
      <c r="B37" s="580"/>
      <c r="C37" s="631"/>
      <c r="D37" s="580"/>
      <c r="E37" s="580"/>
      <c r="F37" s="580"/>
      <c r="G37" s="629"/>
      <c r="H37" s="580"/>
      <c r="I37" s="581"/>
    </row>
    <row r="38" spans="1:10" ht="14.4" customHeight="1" x14ac:dyDescent="0.25">
      <c r="A38" s="579"/>
      <c r="B38" s="580"/>
      <c r="C38" s="581"/>
      <c r="D38" s="579"/>
      <c r="E38" s="580"/>
      <c r="F38" s="581"/>
      <c r="G38" s="579"/>
      <c r="H38" s="580"/>
      <c r="I38" s="581"/>
    </row>
    <row r="39" spans="1:10" ht="14.4" customHeight="1" x14ac:dyDescent="0.25">
      <c r="A39" s="579"/>
      <c r="B39" s="580"/>
      <c r="C39" s="581"/>
      <c r="D39" s="579"/>
      <c r="E39" s="580"/>
      <c r="F39" s="581"/>
      <c r="G39" s="579"/>
      <c r="H39" s="580"/>
      <c r="I39" s="581"/>
    </row>
    <row r="40" spans="1:10" ht="14.4" customHeight="1" x14ac:dyDescent="0.25">
      <c r="A40" s="579"/>
      <c r="B40" s="580"/>
      <c r="C40" s="581"/>
      <c r="D40" s="579"/>
      <c r="E40" s="580"/>
      <c r="F40" s="581"/>
      <c r="G40" s="579"/>
      <c r="H40" s="580"/>
      <c r="I40" s="581"/>
    </row>
    <row r="41" spans="1:10" ht="14.4" customHeight="1" x14ac:dyDescent="0.3">
      <c r="A41" s="582"/>
      <c r="B41" s="583"/>
      <c r="C41" s="581"/>
      <c r="D41" s="582"/>
      <c r="E41" s="583"/>
      <c r="F41" s="581"/>
      <c r="G41" s="582"/>
      <c r="H41" s="583"/>
      <c r="I41" s="581"/>
    </row>
    <row r="42" spans="1:10" ht="14.4" customHeight="1" thickBot="1" x14ac:dyDescent="0.35">
      <c r="A42" s="589"/>
      <c r="B42" s="590"/>
      <c r="C42" s="591">
        <f>SUM(C32:C41)</f>
        <v>0</v>
      </c>
      <c r="D42" s="589"/>
      <c r="E42" s="590"/>
      <c r="F42" s="591">
        <f>SUM(F32:F41)</f>
        <v>10920.32</v>
      </c>
      <c r="G42" s="589"/>
      <c r="H42" s="590"/>
      <c r="I42" s="591">
        <f>SUM(I32:I41)</f>
        <v>0</v>
      </c>
    </row>
    <row r="43" spans="1:10" ht="14.4" customHeight="1" x14ac:dyDescent="0.25">
      <c r="C43" s="592"/>
      <c r="F43" s="592"/>
      <c r="J43" s="592"/>
    </row>
    <row r="44" spans="1:10" ht="14.4" customHeight="1" thickBot="1" x14ac:dyDescent="0.3">
      <c r="C44" s="592"/>
      <c r="F44" s="592"/>
      <c r="J44" s="592"/>
    </row>
    <row r="45" spans="1:10" ht="14.4" customHeight="1" x14ac:dyDescent="0.3">
      <c r="A45" s="665" t="s">
        <v>180</v>
      </c>
      <c r="B45" s="666"/>
      <c r="C45" s="667"/>
      <c r="D45" s="665" t="s">
        <v>181</v>
      </c>
      <c r="E45" s="666"/>
      <c r="F45" s="667"/>
      <c r="G45" s="662" t="s">
        <v>182</v>
      </c>
      <c r="H45" s="663"/>
      <c r="I45" s="664"/>
    </row>
    <row r="46" spans="1:10" ht="14.4" customHeight="1" x14ac:dyDescent="0.25">
      <c r="A46" s="653" t="s">
        <v>150</v>
      </c>
      <c r="B46" s="654" t="s">
        <v>150</v>
      </c>
      <c r="C46" s="652">
        <f>+C53+C65</f>
        <v>108</v>
      </c>
      <c r="D46" s="653" t="s">
        <v>150</v>
      </c>
      <c r="E46" s="654" t="s">
        <v>150</v>
      </c>
      <c r="F46" s="652">
        <f>+F53+F65</f>
        <v>0</v>
      </c>
      <c r="G46" s="653" t="s">
        <v>150</v>
      </c>
      <c r="H46" s="654" t="s">
        <v>150</v>
      </c>
      <c r="I46" s="652">
        <f>+I53+I65</f>
        <v>0</v>
      </c>
    </row>
    <row r="47" spans="1:10" ht="14.4" customHeight="1" x14ac:dyDescent="0.25">
      <c r="A47" s="584" t="s">
        <v>178</v>
      </c>
      <c r="B47" s="585" t="s">
        <v>179</v>
      </c>
      <c r="C47" s="523"/>
      <c r="D47" s="584" t="s">
        <v>178</v>
      </c>
      <c r="E47" s="585" t="s">
        <v>179</v>
      </c>
      <c r="F47" s="523"/>
      <c r="G47" s="584" t="s">
        <v>178</v>
      </c>
      <c r="H47" s="585" t="s">
        <v>179</v>
      </c>
      <c r="I47" s="523"/>
    </row>
    <row r="48" spans="1:10" ht="14.4" customHeight="1" x14ac:dyDescent="0.3">
      <c r="A48" s="582" t="s">
        <v>242</v>
      </c>
      <c r="B48" s="651"/>
      <c r="C48" s="599"/>
      <c r="D48" s="582" t="s">
        <v>242</v>
      </c>
      <c r="E48" s="651"/>
      <c r="F48" s="599"/>
      <c r="G48" s="582" t="s">
        <v>242</v>
      </c>
      <c r="H48" s="651"/>
      <c r="I48" s="599"/>
    </row>
    <row r="49" spans="1:9" ht="14.4" customHeight="1" x14ac:dyDescent="0.3">
      <c r="A49" s="586" t="s">
        <v>205</v>
      </c>
      <c r="B49" s="647" t="s">
        <v>244</v>
      </c>
      <c r="C49" s="581">
        <v>108</v>
      </c>
      <c r="D49" s="650"/>
      <c r="E49" s="651"/>
      <c r="F49" s="599">
        <v>0</v>
      </c>
      <c r="G49" s="650"/>
      <c r="H49" s="651"/>
      <c r="I49" s="599">
        <v>0</v>
      </c>
    </row>
    <row r="50" spans="1:9" ht="14.4" customHeight="1" x14ac:dyDescent="0.3">
      <c r="A50" s="650"/>
      <c r="B50" s="651"/>
      <c r="C50" s="599">
        <v>0</v>
      </c>
      <c r="D50" s="650"/>
      <c r="E50" s="651"/>
      <c r="F50" s="599">
        <v>0</v>
      </c>
      <c r="G50" s="650"/>
      <c r="H50" s="651"/>
      <c r="I50" s="599">
        <v>0</v>
      </c>
    </row>
    <row r="51" spans="1:9" ht="14.4" customHeight="1" x14ac:dyDescent="0.3">
      <c r="A51" s="650"/>
      <c r="B51" s="651"/>
      <c r="C51" s="599">
        <v>0</v>
      </c>
      <c r="D51" s="650"/>
      <c r="E51" s="651"/>
      <c r="F51" s="599">
        <v>0</v>
      </c>
      <c r="G51" s="650"/>
      <c r="H51" s="651"/>
      <c r="I51" s="599">
        <v>0</v>
      </c>
    </row>
    <row r="52" spans="1:9" ht="14.4" customHeight="1" x14ac:dyDescent="0.3">
      <c r="A52" s="650"/>
      <c r="B52" s="651"/>
      <c r="C52" s="599">
        <v>0</v>
      </c>
      <c r="D52" s="650"/>
      <c r="E52" s="651"/>
      <c r="F52" s="599">
        <v>0</v>
      </c>
      <c r="G52" s="650"/>
      <c r="H52" s="651"/>
      <c r="I52" s="599">
        <v>0</v>
      </c>
    </row>
    <row r="53" spans="1:9" ht="14.4" customHeight="1" x14ac:dyDescent="0.25">
      <c r="A53" s="653" t="s">
        <v>150</v>
      </c>
      <c r="B53" s="654" t="s">
        <v>150</v>
      </c>
      <c r="C53" s="652">
        <f>SUM(C49:C52)</f>
        <v>108</v>
      </c>
      <c r="D53" s="653" t="s">
        <v>150</v>
      </c>
      <c r="E53" s="654" t="s">
        <v>150</v>
      </c>
      <c r="F53" s="652">
        <f>SUM(F49:F52)</f>
        <v>0</v>
      </c>
      <c r="G53" s="653" t="s">
        <v>150</v>
      </c>
      <c r="H53" s="654" t="s">
        <v>150</v>
      </c>
      <c r="I53" s="652">
        <f>SUM(I49:I52)</f>
        <v>0</v>
      </c>
    </row>
    <row r="54" spans="1:9" ht="14.4" customHeight="1" x14ac:dyDescent="0.3">
      <c r="A54" s="649" t="s">
        <v>243</v>
      </c>
      <c r="B54" s="522"/>
      <c r="C54" s="523"/>
      <c r="D54" s="649" t="s">
        <v>243</v>
      </c>
      <c r="E54" s="522"/>
      <c r="F54" s="523"/>
      <c r="G54" s="649" t="s">
        <v>243</v>
      </c>
      <c r="H54" s="522"/>
      <c r="I54" s="523"/>
    </row>
    <row r="55" spans="1:9" ht="14.4" customHeight="1" x14ac:dyDescent="0.25">
      <c r="A55" s="586"/>
      <c r="B55" s="580"/>
      <c r="C55" s="581"/>
      <c r="D55" s="586"/>
      <c r="E55" s="580"/>
      <c r="F55" s="581"/>
      <c r="G55" s="586"/>
      <c r="H55" s="580"/>
      <c r="I55" s="581"/>
    </row>
    <row r="56" spans="1:9" ht="14.4" customHeight="1" x14ac:dyDescent="0.25">
      <c r="A56" s="579"/>
      <c r="B56" s="580"/>
      <c r="C56" s="581"/>
      <c r="G56" s="579"/>
      <c r="H56" s="580"/>
      <c r="I56" s="581"/>
    </row>
    <row r="57" spans="1:9" ht="14.4" customHeight="1" x14ac:dyDescent="0.25">
      <c r="A57" s="579"/>
      <c r="B57" s="580"/>
      <c r="C57" s="581"/>
      <c r="D57" s="579"/>
      <c r="E57" s="580"/>
      <c r="F57" s="581"/>
      <c r="G57" s="579"/>
      <c r="H57" s="580"/>
      <c r="I57" s="581"/>
    </row>
    <row r="58" spans="1:9" ht="14.4" customHeight="1" x14ac:dyDescent="0.25">
      <c r="A58" s="579"/>
      <c r="B58" s="580"/>
      <c r="C58" s="581"/>
      <c r="D58" s="579"/>
      <c r="E58" s="580"/>
      <c r="F58" s="581"/>
      <c r="G58" s="579"/>
      <c r="H58" s="580"/>
      <c r="I58" s="581"/>
    </row>
    <row r="59" spans="1:9" ht="14.4" customHeight="1" x14ac:dyDescent="0.25">
      <c r="A59" s="579"/>
      <c r="B59" s="580"/>
      <c r="C59" s="581"/>
      <c r="D59" s="579"/>
      <c r="E59" s="580"/>
      <c r="F59" s="581"/>
      <c r="G59" s="579"/>
      <c r="H59" s="580"/>
      <c r="I59" s="581"/>
    </row>
    <row r="60" spans="1:9" ht="14.4" customHeight="1" x14ac:dyDescent="0.25">
      <c r="A60" s="579"/>
      <c r="B60" s="580"/>
      <c r="C60" s="581"/>
      <c r="D60" s="579"/>
      <c r="E60" s="580"/>
      <c r="F60" s="581"/>
      <c r="G60" s="579"/>
      <c r="H60" s="580"/>
      <c r="I60" s="581"/>
    </row>
    <row r="61" spans="1:9" ht="14.4" customHeight="1" x14ac:dyDescent="0.25">
      <c r="A61" s="579"/>
      <c r="B61" s="580"/>
      <c r="C61" s="581"/>
      <c r="D61" s="579"/>
      <c r="E61" s="580"/>
      <c r="F61" s="581"/>
      <c r="G61" s="579"/>
      <c r="H61" s="580"/>
      <c r="I61" s="581"/>
    </row>
    <row r="62" spans="1:9" ht="14.4" customHeight="1" x14ac:dyDescent="0.25">
      <c r="A62" s="579"/>
      <c r="B62" s="580"/>
      <c r="C62" s="581"/>
      <c r="D62" s="579"/>
      <c r="E62" s="580"/>
      <c r="F62" s="581"/>
      <c r="G62" s="579"/>
      <c r="H62" s="580"/>
      <c r="I62" s="581"/>
    </row>
    <row r="63" spans="1:9" ht="14.4" customHeight="1" x14ac:dyDescent="0.25">
      <c r="A63" s="579"/>
      <c r="B63" s="580"/>
      <c r="C63" s="581"/>
      <c r="D63" s="579"/>
      <c r="E63" s="580"/>
      <c r="F63" s="581"/>
      <c r="G63" s="579"/>
      <c r="H63" s="580"/>
      <c r="I63" s="581"/>
    </row>
    <row r="64" spans="1:9" ht="14.4" customHeight="1" x14ac:dyDescent="0.3">
      <c r="A64" s="582"/>
      <c r="B64" s="583"/>
      <c r="C64" s="581"/>
      <c r="D64" s="582"/>
      <c r="E64" s="583"/>
      <c r="F64" s="581"/>
      <c r="G64" s="582"/>
      <c r="H64" s="583"/>
      <c r="I64" s="581"/>
    </row>
    <row r="65" spans="1:10" ht="14.4" customHeight="1" thickBot="1" x14ac:dyDescent="0.35">
      <c r="A65" s="589"/>
      <c r="B65" s="590"/>
      <c r="C65" s="591">
        <f>SUM(C55:C64)</f>
        <v>0</v>
      </c>
      <c r="D65" s="589"/>
      <c r="E65" s="590"/>
      <c r="F65" s="591">
        <f>SUM(F55:F64)</f>
        <v>0</v>
      </c>
      <c r="G65" s="589"/>
      <c r="H65" s="590"/>
      <c r="I65" s="591">
        <f>SUM(I55:I64)</f>
        <v>0</v>
      </c>
      <c r="J65" s="521"/>
    </row>
    <row r="66" spans="1:10" ht="14.4" customHeight="1" thickBot="1" x14ac:dyDescent="0.3"/>
    <row r="67" spans="1:10" ht="14.4" customHeight="1" x14ac:dyDescent="0.3">
      <c r="A67" s="665" t="s">
        <v>183</v>
      </c>
      <c r="B67" s="666"/>
      <c r="C67" s="667"/>
      <c r="D67" s="668" t="s">
        <v>184</v>
      </c>
      <c r="E67" s="666"/>
      <c r="F67" s="667"/>
      <c r="G67" s="662" t="s">
        <v>185</v>
      </c>
      <c r="H67" s="663"/>
      <c r="I67" s="664"/>
    </row>
    <row r="68" spans="1:10" ht="14.4" customHeight="1" x14ac:dyDescent="0.25">
      <c r="A68" s="653" t="s">
        <v>150</v>
      </c>
      <c r="B68" s="654" t="s">
        <v>150</v>
      </c>
      <c r="C68" s="652">
        <f>+C75+C87</f>
        <v>0</v>
      </c>
      <c r="D68" s="656" t="s">
        <v>150</v>
      </c>
      <c r="E68" s="654" t="s">
        <v>150</v>
      </c>
      <c r="F68" s="652">
        <f>+F75+F87</f>
        <v>930</v>
      </c>
      <c r="G68" s="653" t="s">
        <v>150</v>
      </c>
      <c r="H68" s="654" t="s">
        <v>150</v>
      </c>
      <c r="I68" s="652">
        <f>+I75+I87</f>
        <v>1480</v>
      </c>
    </row>
    <row r="69" spans="1:10" ht="14.4" customHeight="1" x14ac:dyDescent="0.25">
      <c r="A69" s="584" t="s">
        <v>178</v>
      </c>
      <c r="B69" s="585" t="s">
        <v>179</v>
      </c>
      <c r="C69" s="523"/>
      <c r="D69" s="659" t="s">
        <v>178</v>
      </c>
      <c r="E69" s="585" t="s">
        <v>179</v>
      </c>
      <c r="F69" s="523"/>
      <c r="G69" s="584" t="s">
        <v>178</v>
      </c>
      <c r="H69" s="585" t="s">
        <v>179</v>
      </c>
      <c r="I69" s="523"/>
    </row>
    <row r="70" spans="1:10" ht="14.4" customHeight="1" x14ac:dyDescent="0.3">
      <c r="A70" s="582" t="s">
        <v>242</v>
      </c>
      <c r="B70" s="651"/>
      <c r="C70" s="599"/>
      <c r="D70" s="630" t="s">
        <v>242</v>
      </c>
      <c r="E70" s="651"/>
      <c r="F70" s="599"/>
      <c r="G70" s="582" t="s">
        <v>242</v>
      </c>
      <c r="H70" s="651"/>
      <c r="I70" s="599"/>
    </row>
    <row r="71" spans="1:10" ht="14.4" customHeight="1" x14ac:dyDescent="0.3">
      <c r="A71" s="650"/>
      <c r="B71" s="651"/>
      <c r="C71" s="599">
        <v>0</v>
      </c>
      <c r="D71" s="658" t="s">
        <v>206</v>
      </c>
      <c r="E71" s="580" t="s">
        <v>207</v>
      </c>
      <c r="F71" s="581">
        <v>300</v>
      </c>
      <c r="G71" s="586" t="s">
        <v>210</v>
      </c>
      <c r="H71" s="580" t="s">
        <v>211</v>
      </c>
      <c r="I71" s="581">
        <v>550</v>
      </c>
    </row>
    <row r="72" spans="1:10" ht="14.4" customHeight="1" x14ac:dyDescent="0.3">
      <c r="A72" s="650"/>
      <c r="B72" s="651"/>
      <c r="C72" s="599">
        <v>0</v>
      </c>
      <c r="D72" s="629" t="s">
        <v>208</v>
      </c>
      <c r="E72" s="580" t="s">
        <v>209</v>
      </c>
      <c r="F72" s="581">
        <v>130</v>
      </c>
      <c r="G72" s="587" t="s">
        <v>212</v>
      </c>
      <c r="H72" s="588" t="s">
        <v>213</v>
      </c>
      <c r="I72" s="581">
        <v>930</v>
      </c>
    </row>
    <row r="73" spans="1:10" ht="14.4" customHeight="1" x14ac:dyDescent="0.3">
      <c r="A73" s="650"/>
      <c r="B73" s="651"/>
      <c r="C73" s="599">
        <v>0</v>
      </c>
      <c r="D73" s="661" t="s">
        <v>235</v>
      </c>
      <c r="E73" s="647" t="s">
        <v>236</v>
      </c>
      <c r="F73" s="581">
        <v>500</v>
      </c>
      <c r="G73" s="650"/>
      <c r="H73" s="651"/>
      <c r="I73" s="599">
        <v>0</v>
      </c>
    </row>
    <row r="74" spans="1:10" ht="14.4" customHeight="1" x14ac:dyDescent="0.3">
      <c r="A74" s="650"/>
      <c r="B74" s="651"/>
      <c r="C74" s="599">
        <v>0</v>
      </c>
      <c r="D74" s="655"/>
      <c r="E74" s="651"/>
      <c r="F74" s="599">
        <v>0</v>
      </c>
      <c r="G74" s="650"/>
      <c r="H74" s="651"/>
      <c r="I74" s="599">
        <v>0</v>
      </c>
    </row>
    <row r="75" spans="1:10" ht="14.4" customHeight="1" x14ac:dyDescent="0.25">
      <c r="A75" s="653" t="s">
        <v>150</v>
      </c>
      <c r="B75" s="654" t="s">
        <v>150</v>
      </c>
      <c r="C75" s="652">
        <f>SUM(C71:C74)</f>
        <v>0</v>
      </c>
      <c r="D75" s="656" t="s">
        <v>150</v>
      </c>
      <c r="E75" s="654" t="s">
        <v>150</v>
      </c>
      <c r="F75" s="652">
        <f>SUM(F71:F74)</f>
        <v>930</v>
      </c>
      <c r="G75" s="653" t="s">
        <v>150</v>
      </c>
      <c r="H75" s="654" t="s">
        <v>150</v>
      </c>
      <c r="I75" s="652">
        <f>SUM(I71:I74)</f>
        <v>1480</v>
      </c>
    </row>
    <row r="76" spans="1:10" ht="14.4" customHeight="1" x14ac:dyDescent="0.3">
      <c r="A76" s="649" t="s">
        <v>243</v>
      </c>
      <c r="B76" s="522"/>
      <c r="C76" s="523"/>
      <c r="D76" s="657" t="s">
        <v>243</v>
      </c>
      <c r="E76" s="522"/>
      <c r="F76" s="523"/>
      <c r="G76" s="649" t="s">
        <v>243</v>
      </c>
      <c r="H76" s="522"/>
      <c r="I76" s="523"/>
    </row>
    <row r="77" spans="1:10" ht="14.4" customHeight="1" x14ac:dyDescent="0.25">
      <c r="A77" s="586"/>
      <c r="B77" s="580"/>
      <c r="C77" s="581"/>
      <c r="D77" s="658"/>
      <c r="E77" s="580"/>
      <c r="F77" s="581"/>
      <c r="G77" s="586"/>
      <c r="H77" s="580"/>
      <c r="I77" s="581"/>
    </row>
    <row r="78" spans="1:10" ht="14.4" customHeight="1" x14ac:dyDescent="0.25">
      <c r="A78" s="579"/>
      <c r="B78" s="580"/>
      <c r="C78" s="581"/>
      <c r="D78" s="586"/>
      <c r="E78" s="580"/>
      <c r="F78" s="581"/>
      <c r="G78" s="579"/>
      <c r="H78" s="580"/>
      <c r="I78" s="581"/>
    </row>
    <row r="79" spans="1:10" ht="14.4" customHeight="1" x14ac:dyDescent="0.25">
      <c r="A79" s="579"/>
      <c r="B79" s="580"/>
      <c r="C79" s="581"/>
      <c r="D79" s="587"/>
      <c r="E79" s="588"/>
      <c r="F79" s="581"/>
      <c r="G79" s="579"/>
      <c r="H79" s="580"/>
      <c r="I79" s="581"/>
    </row>
    <row r="80" spans="1:10" ht="14.4" customHeight="1" x14ac:dyDescent="0.25">
      <c r="A80" s="579"/>
      <c r="B80" s="580"/>
      <c r="C80" s="581"/>
      <c r="D80" s="629"/>
      <c r="E80" s="580"/>
      <c r="F80" s="581"/>
      <c r="G80" s="579"/>
      <c r="H80" s="580"/>
      <c r="I80" s="581"/>
    </row>
    <row r="81" spans="1:10" ht="14.4" customHeight="1" x14ac:dyDescent="0.25">
      <c r="A81" s="579"/>
      <c r="B81" s="580"/>
      <c r="C81" s="581"/>
      <c r="D81" s="629"/>
      <c r="E81" s="580"/>
      <c r="F81" s="581"/>
      <c r="G81" s="579"/>
      <c r="H81" s="580"/>
      <c r="I81" s="581"/>
    </row>
    <row r="82" spans="1:10" ht="14.4" customHeight="1" x14ac:dyDescent="0.25">
      <c r="A82" s="579"/>
      <c r="B82" s="580"/>
      <c r="C82" s="581"/>
      <c r="D82" s="629"/>
      <c r="E82" s="580"/>
      <c r="F82" s="581"/>
      <c r="G82" s="579"/>
      <c r="H82" s="580"/>
      <c r="I82" s="581"/>
    </row>
    <row r="83" spans="1:10" ht="14.4" customHeight="1" x14ac:dyDescent="0.25">
      <c r="A83" s="579"/>
      <c r="B83" s="580"/>
      <c r="C83" s="581"/>
      <c r="D83" s="629"/>
      <c r="E83" s="580"/>
      <c r="F83" s="581"/>
      <c r="G83" s="579"/>
      <c r="H83" s="580"/>
      <c r="I83" s="581"/>
    </row>
    <row r="84" spans="1:10" ht="14.4" customHeight="1" x14ac:dyDescent="0.25">
      <c r="A84" s="579"/>
      <c r="B84" s="580"/>
      <c r="C84" s="581"/>
      <c r="D84" s="629"/>
      <c r="E84" s="580"/>
      <c r="F84" s="581"/>
      <c r="G84" s="579"/>
      <c r="H84" s="580"/>
      <c r="I84" s="581"/>
    </row>
    <row r="85" spans="1:10" ht="14.4" customHeight="1" x14ac:dyDescent="0.25">
      <c r="A85" s="579"/>
      <c r="B85" s="580"/>
      <c r="C85" s="581"/>
      <c r="D85" s="629"/>
      <c r="E85" s="580"/>
      <c r="F85" s="581"/>
      <c r="G85" s="579"/>
      <c r="H85" s="580"/>
      <c r="I85" s="581"/>
    </row>
    <row r="86" spans="1:10" ht="14.4" customHeight="1" x14ac:dyDescent="0.3">
      <c r="A86" s="582"/>
      <c r="B86" s="583"/>
      <c r="C86" s="581"/>
      <c r="D86" s="630"/>
      <c r="E86" s="583"/>
      <c r="F86" s="581"/>
      <c r="G86" s="582"/>
      <c r="H86" s="583"/>
      <c r="I86" s="581"/>
    </row>
    <row r="87" spans="1:10" ht="14.4" customHeight="1" thickBot="1" x14ac:dyDescent="0.35">
      <c r="A87" s="589"/>
      <c r="B87" s="590"/>
      <c r="C87" s="591">
        <f>SUM(C77:C86)</f>
        <v>0</v>
      </c>
      <c r="D87" s="660"/>
      <c r="E87" s="590"/>
      <c r="F87" s="591">
        <f>SUM(F77:F86)</f>
        <v>0</v>
      </c>
      <c r="G87" s="589"/>
      <c r="H87" s="590"/>
      <c r="I87" s="591">
        <f>SUM(I77:I86)</f>
        <v>0</v>
      </c>
    </row>
    <row r="88" spans="1:10" ht="14.4" customHeight="1" thickBot="1" x14ac:dyDescent="0.3">
      <c r="C88" s="592"/>
      <c r="F88" s="592"/>
      <c r="J88" s="592"/>
    </row>
    <row r="89" spans="1:10" ht="14.4" customHeight="1" x14ac:dyDescent="0.3">
      <c r="A89" s="665" t="s">
        <v>186</v>
      </c>
      <c r="B89" s="666"/>
      <c r="C89" s="667"/>
      <c r="D89" s="665" t="s">
        <v>187</v>
      </c>
      <c r="E89" s="666"/>
      <c r="F89" s="667"/>
      <c r="G89" s="662" t="s">
        <v>188</v>
      </c>
      <c r="H89" s="663"/>
      <c r="I89" s="664"/>
    </row>
    <row r="90" spans="1:10" ht="14.4" customHeight="1" x14ac:dyDescent="0.25">
      <c r="A90" s="653" t="s">
        <v>150</v>
      </c>
      <c r="B90" s="654" t="s">
        <v>150</v>
      </c>
      <c r="C90" s="652">
        <f>+C97+C109</f>
        <v>225</v>
      </c>
      <c r="D90" s="653" t="s">
        <v>150</v>
      </c>
      <c r="E90" s="654" t="s">
        <v>150</v>
      </c>
      <c r="F90" s="652">
        <f>+F97+F109</f>
        <v>2542.48</v>
      </c>
      <c r="G90" s="653" t="s">
        <v>150</v>
      </c>
      <c r="H90" s="654" t="s">
        <v>150</v>
      </c>
      <c r="I90" s="652">
        <f>+I97+I109</f>
        <v>0</v>
      </c>
    </row>
    <row r="91" spans="1:10" ht="14.4" customHeight="1" x14ac:dyDescent="0.25">
      <c r="A91" s="584" t="s">
        <v>178</v>
      </c>
      <c r="B91" s="585" t="s">
        <v>179</v>
      </c>
      <c r="C91" s="523"/>
      <c r="D91" s="584" t="s">
        <v>178</v>
      </c>
      <c r="E91" s="585" t="s">
        <v>179</v>
      </c>
      <c r="F91" s="523"/>
      <c r="G91" s="584" t="s">
        <v>178</v>
      </c>
      <c r="H91" s="585" t="s">
        <v>179</v>
      </c>
      <c r="I91" s="523"/>
    </row>
    <row r="92" spans="1:10" ht="14.4" customHeight="1" x14ac:dyDescent="0.3">
      <c r="A92" s="582" t="s">
        <v>242</v>
      </c>
      <c r="B92" s="651"/>
      <c r="C92" s="599"/>
      <c r="D92" s="582" t="s">
        <v>242</v>
      </c>
      <c r="E92" s="651"/>
      <c r="F92" s="599"/>
      <c r="G92" s="582" t="s">
        <v>242</v>
      </c>
      <c r="H92" s="651"/>
      <c r="I92" s="599"/>
    </row>
    <row r="93" spans="1:10" ht="14.4" customHeight="1" x14ac:dyDescent="0.3">
      <c r="A93" s="650"/>
      <c r="B93" s="651"/>
      <c r="C93" s="599">
        <v>0</v>
      </c>
      <c r="D93" s="579" t="s">
        <v>215</v>
      </c>
      <c r="E93" s="580" t="s">
        <v>217</v>
      </c>
      <c r="F93" s="581">
        <v>288</v>
      </c>
      <c r="G93" s="650"/>
      <c r="H93" s="651"/>
      <c r="I93" s="599">
        <v>0</v>
      </c>
    </row>
    <row r="94" spans="1:10" ht="14.4" customHeight="1" x14ac:dyDescent="0.3">
      <c r="A94" s="650"/>
      <c r="B94" s="651"/>
      <c r="C94" s="599">
        <v>0</v>
      </c>
      <c r="D94" s="646" t="s">
        <v>239</v>
      </c>
      <c r="E94" s="647" t="s">
        <v>240</v>
      </c>
      <c r="F94" s="581">
        <v>124.32</v>
      </c>
      <c r="G94" s="650"/>
      <c r="H94" s="651"/>
      <c r="I94" s="599">
        <v>0</v>
      </c>
    </row>
    <row r="95" spans="1:10" ht="14.4" customHeight="1" x14ac:dyDescent="0.3">
      <c r="A95" s="650"/>
      <c r="B95" s="651"/>
      <c r="C95" s="599">
        <v>0</v>
      </c>
      <c r="D95" s="579"/>
      <c r="E95" s="580"/>
      <c r="F95" s="581"/>
      <c r="G95" s="650"/>
      <c r="H95" s="651"/>
      <c r="I95" s="599">
        <v>0</v>
      </c>
    </row>
    <row r="96" spans="1:10" ht="14.4" customHeight="1" x14ac:dyDescent="0.3">
      <c r="A96" s="650"/>
      <c r="B96" s="651"/>
      <c r="C96" s="599">
        <v>0</v>
      </c>
      <c r="D96" s="650"/>
      <c r="E96" s="651"/>
      <c r="F96" s="599">
        <v>0</v>
      </c>
      <c r="G96" s="650"/>
      <c r="H96" s="651"/>
      <c r="I96" s="599">
        <v>0</v>
      </c>
    </row>
    <row r="97" spans="1:10" ht="14.4" customHeight="1" x14ac:dyDescent="0.25">
      <c r="A97" s="653" t="s">
        <v>150</v>
      </c>
      <c r="B97" s="654" t="s">
        <v>150</v>
      </c>
      <c r="C97" s="652">
        <f>SUM(C93:C96)</f>
        <v>0</v>
      </c>
      <c r="D97" s="653" t="s">
        <v>150</v>
      </c>
      <c r="E97" s="654" t="s">
        <v>150</v>
      </c>
      <c r="F97" s="652">
        <f>SUM(F93:F96)</f>
        <v>412.32</v>
      </c>
      <c r="G97" s="653" t="s">
        <v>150</v>
      </c>
      <c r="H97" s="654" t="s">
        <v>150</v>
      </c>
      <c r="I97" s="652">
        <f>SUM(I93:I96)</f>
        <v>0</v>
      </c>
    </row>
    <row r="98" spans="1:10" ht="14.4" customHeight="1" x14ac:dyDescent="0.3">
      <c r="A98" s="649" t="s">
        <v>243</v>
      </c>
      <c r="B98" s="522"/>
      <c r="C98" s="523"/>
      <c r="D98" s="649" t="s">
        <v>243</v>
      </c>
      <c r="E98" s="522"/>
      <c r="F98" s="523"/>
      <c r="G98" s="649" t="s">
        <v>243</v>
      </c>
      <c r="H98" s="522"/>
      <c r="I98" s="523"/>
    </row>
    <row r="99" spans="1:10" ht="14.4" customHeight="1" x14ac:dyDescent="0.25">
      <c r="A99" s="648" t="s">
        <v>237</v>
      </c>
      <c r="B99" s="647" t="s">
        <v>238</v>
      </c>
      <c r="C99" s="581">
        <v>225</v>
      </c>
      <c r="D99" s="586" t="s">
        <v>214</v>
      </c>
      <c r="E99" s="580" t="s">
        <v>216</v>
      </c>
      <c r="F99" s="581">
        <v>1458.16</v>
      </c>
      <c r="G99" s="586"/>
      <c r="H99" s="580"/>
      <c r="I99" s="581"/>
    </row>
    <row r="100" spans="1:10" ht="14.4" customHeight="1" x14ac:dyDescent="0.25">
      <c r="A100" s="579"/>
      <c r="B100" s="580"/>
      <c r="C100" s="581"/>
      <c r="D100" s="646" t="s">
        <v>248</v>
      </c>
      <c r="E100" s="647" t="s">
        <v>249</v>
      </c>
      <c r="F100" s="581">
        <f>504+168</f>
        <v>672</v>
      </c>
      <c r="G100" s="586"/>
      <c r="H100" s="580"/>
      <c r="I100" s="581"/>
    </row>
    <row r="101" spans="1:10" ht="14.4" customHeight="1" x14ac:dyDescent="0.25">
      <c r="A101" s="579"/>
      <c r="B101" s="580"/>
      <c r="C101" s="581"/>
      <c r="D101" s="648" t="s">
        <v>150</v>
      </c>
      <c r="E101" s="647" t="s">
        <v>150</v>
      </c>
      <c r="F101" s="599" t="s">
        <v>150</v>
      </c>
      <c r="G101" s="579"/>
      <c r="H101" s="580"/>
      <c r="I101" s="581"/>
    </row>
    <row r="102" spans="1:10" ht="14.4" customHeight="1" x14ac:dyDescent="0.25">
      <c r="A102" s="646"/>
      <c r="B102" s="647"/>
      <c r="C102" s="581"/>
      <c r="D102" s="579"/>
      <c r="E102" s="580"/>
      <c r="F102" s="581"/>
      <c r="G102" s="646"/>
      <c r="H102" s="647"/>
      <c r="I102" s="581"/>
    </row>
    <row r="103" spans="1:10" ht="14.4" customHeight="1" x14ac:dyDescent="0.25">
      <c r="A103" s="579"/>
      <c r="B103" s="580"/>
      <c r="C103" s="581"/>
      <c r="D103" s="579"/>
      <c r="E103" s="580"/>
      <c r="F103" s="581"/>
      <c r="G103" s="579"/>
      <c r="H103" s="580"/>
      <c r="I103" s="581"/>
    </row>
    <row r="104" spans="1:10" ht="14.4" customHeight="1" x14ac:dyDescent="0.25">
      <c r="A104" s="579"/>
      <c r="B104" s="580"/>
      <c r="C104" s="581"/>
      <c r="D104" s="579"/>
      <c r="E104" s="580"/>
      <c r="F104" s="581"/>
      <c r="G104" s="579"/>
      <c r="H104" s="580"/>
      <c r="I104" s="581"/>
    </row>
    <row r="105" spans="1:10" ht="14.4" customHeight="1" x14ac:dyDescent="0.25">
      <c r="A105" s="579"/>
      <c r="B105" s="580"/>
      <c r="C105" s="581"/>
      <c r="D105" s="579"/>
      <c r="E105" s="580"/>
      <c r="F105" s="581"/>
      <c r="G105" s="579"/>
      <c r="H105" s="580"/>
      <c r="I105" s="581"/>
    </row>
    <row r="106" spans="1:10" ht="14.4" customHeight="1" x14ac:dyDescent="0.25">
      <c r="A106" s="579"/>
      <c r="B106" s="580"/>
      <c r="C106" s="581"/>
      <c r="D106" s="579"/>
      <c r="E106" s="580"/>
      <c r="F106" s="581"/>
      <c r="G106" s="579"/>
      <c r="H106" s="580"/>
      <c r="I106" s="581"/>
    </row>
    <row r="107" spans="1:10" ht="14.4" customHeight="1" x14ac:dyDescent="0.25">
      <c r="A107" s="579"/>
      <c r="B107" s="580"/>
      <c r="C107" s="581"/>
      <c r="D107" s="579"/>
      <c r="E107" s="580"/>
      <c r="F107" s="581"/>
      <c r="G107" s="579"/>
      <c r="H107" s="580"/>
      <c r="I107" s="581"/>
    </row>
    <row r="108" spans="1:10" ht="14.4" customHeight="1" x14ac:dyDescent="0.3">
      <c r="A108" s="582"/>
      <c r="B108" s="583"/>
      <c r="C108" s="581"/>
      <c r="D108" s="582"/>
      <c r="E108" s="583"/>
      <c r="F108" s="581"/>
      <c r="G108" s="582"/>
      <c r="H108" s="583"/>
      <c r="I108" s="581"/>
    </row>
    <row r="109" spans="1:10" ht="14.4" customHeight="1" thickBot="1" x14ac:dyDescent="0.35">
      <c r="A109" s="589"/>
      <c r="B109" s="590"/>
      <c r="C109" s="591">
        <f>SUM(C99:C108)</f>
        <v>225</v>
      </c>
      <c r="D109" s="589"/>
      <c r="E109" s="590"/>
      <c r="F109" s="591">
        <f>SUM(F99:F108)</f>
        <v>2130.16</v>
      </c>
      <c r="G109" s="589"/>
      <c r="H109" s="590"/>
      <c r="I109" s="591">
        <f>SUM(I99:I108)</f>
        <v>0</v>
      </c>
    </row>
    <row r="110" spans="1:10" ht="14.4" customHeight="1" x14ac:dyDescent="0.25">
      <c r="C110" s="592"/>
      <c r="F110" s="592"/>
      <c r="J110" s="610"/>
    </row>
    <row r="111" spans="1:10" ht="14.4" customHeight="1" thickBot="1" x14ac:dyDescent="0.35">
      <c r="C111" s="592"/>
      <c r="F111" s="592"/>
      <c r="H111" s="593"/>
      <c r="I111" s="594"/>
      <c r="J111" s="592"/>
    </row>
    <row r="112" spans="1:10" ht="14.4" customHeight="1" x14ac:dyDescent="0.3">
      <c r="A112" s="665" t="s">
        <v>189</v>
      </c>
      <c r="B112" s="666"/>
      <c r="C112" s="667"/>
      <c r="D112" s="665" t="s">
        <v>190</v>
      </c>
      <c r="E112" s="666"/>
      <c r="F112" s="667"/>
      <c r="J112" s="592"/>
    </row>
    <row r="113" spans="1:10" ht="14.4" customHeight="1" x14ac:dyDescent="0.3">
      <c r="A113" s="653" t="s">
        <v>150</v>
      </c>
      <c r="B113" s="654" t="s">
        <v>150</v>
      </c>
      <c r="C113" s="652">
        <f>+C120+C132</f>
        <v>780</v>
      </c>
      <c r="D113" s="653" t="s">
        <v>150</v>
      </c>
      <c r="E113" s="654" t="s">
        <v>150</v>
      </c>
      <c r="F113" s="652">
        <f>+F120+F132</f>
        <v>0</v>
      </c>
      <c r="H113" s="593"/>
      <c r="I113" s="288"/>
      <c r="J113" s="592"/>
    </row>
    <row r="114" spans="1:10" ht="14.4" customHeight="1" x14ac:dyDescent="0.25">
      <c r="A114" s="584" t="s">
        <v>178</v>
      </c>
      <c r="B114" s="585" t="s">
        <v>179</v>
      </c>
      <c r="C114" s="523"/>
      <c r="D114" s="584" t="s">
        <v>178</v>
      </c>
      <c r="E114" s="585" t="s">
        <v>179</v>
      </c>
      <c r="F114" s="523"/>
      <c r="J114" s="592"/>
    </row>
    <row r="115" spans="1:10" ht="14.4" customHeight="1" x14ac:dyDescent="0.3">
      <c r="A115" s="582" t="s">
        <v>242</v>
      </c>
      <c r="B115" s="651"/>
      <c r="C115" s="599"/>
      <c r="D115" s="582" t="s">
        <v>242</v>
      </c>
      <c r="E115" s="651"/>
      <c r="F115" s="599"/>
      <c r="J115" s="592"/>
    </row>
    <row r="116" spans="1:10" ht="14.4" customHeight="1" x14ac:dyDescent="0.3">
      <c r="A116" s="586" t="s">
        <v>218</v>
      </c>
      <c r="B116" s="586" t="s">
        <v>219</v>
      </c>
      <c r="C116" s="581">
        <v>780</v>
      </c>
      <c r="D116" s="650"/>
      <c r="E116" s="651"/>
      <c r="F116" s="599">
        <v>0</v>
      </c>
      <c r="J116" s="592"/>
    </row>
    <row r="117" spans="1:10" ht="14.4" customHeight="1" x14ac:dyDescent="0.3">
      <c r="A117" s="650"/>
      <c r="B117" s="651"/>
      <c r="C117" s="599">
        <v>0</v>
      </c>
      <c r="D117" s="650"/>
      <c r="E117" s="651"/>
      <c r="F117" s="599">
        <v>0</v>
      </c>
      <c r="J117" s="592"/>
    </row>
    <row r="118" spans="1:10" ht="14.4" customHeight="1" x14ac:dyDescent="0.3">
      <c r="A118" s="650"/>
      <c r="B118" s="651"/>
      <c r="C118" s="599">
        <v>0</v>
      </c>
      <c r="D118" s="650"/>
      <c r="E118" s="651"/>
      <c r="F118" s="599">
        <v>0</v>
      </c>
      <c r="J118" s="592"/>
    </row>
    <row r="119" spans="1:10" ht="14.4" customHeight="1" x14ac:dyDescent="0.3">
      <c r="A119" s="650"/>
      <c r="B119" s="651"/>
      <c r="C119" s="599">
        <v>0</v>
      </c>
      <c r="D119" s="650"/>
      <c r="E119" s="651"/>
      <c r="F119" s="599">
        <v>0</v>
      </c>
      <c r="J119" s="592"/>
    </row>
    <row r="120" spans="1:10" ht="14.4" customHeight="1" x14ac:dyDescent="0.25">
      <c r="A120" s="653" t="s">
        <v>150</v>
      </c>
      <c r="B120" s="654" t="s">
        <v>150</v>
      </c>
      <c r="C120" s="652">
        <f>SUM(C116:C119)</f>
        <v>780</v>
      </c>
      <c r="D120" s="653" t="s">
        <v>150</v>
      </c>
      <c r="E120" s="654" t="s">
        <v>150</v>
      </c>
      <c r="F120" s="652">
        <f>SUM(F116:F119)</f>
        <v>0</v>
      </c>
      <c r="J120" s="592"/>
    </row>
    <row r="121" spans="1:10" ht="14.4" customHeight="1" x14ac:dyDescent="0.3">
      <c r="A121" s="649" t="s">
        <v>243</v>
      </c>
      <c r="B121" s="522"/>
      <c r="C121" s="523"/>
      <c r="D121" s="649" t="s">
        <v>243</v>
      </c>
      <c r="E121" s="522"/>
      <c r="F121" s="523"/>
      <c r="J121" s="592"/>
    </row>
    <row r="122" spans="1:10" ht="14.4" customHeight="1" x14ac:dyDescent="0.25">
      <c r="A122" s="586"/>
      <c r="B122" s="580"/>
      <c r="C122" s="581"/>
      <c r="D122" s="586"/>
      <c r="E122" s="580"/>
      <c r="F122" s="581"/>
      <c r="J122" s="592"/>
    </row>
    <row r="123" spans="1:10" ht="14.4" customHeight="1" x14ac:dyDescent="0.25">
      <c r="A123" s="586"/>
      <c r="B123" s="580"/>
      <c r="C123" s="581"/>
      <c r="D123" s="586"/>
      <c r="E123" s="580"/>
      <c r="F123" s="581"/>
      <c r="J123" s="592"/>
    </row>
    <row r="124" spans="1:10" ht="14.4" customHeight="1" x14ac:dyDescent="0.25">
      <c r="A124" s="579"/>
      <c r="B124" s="580"/>
      <c r="C124" s="581"/>
      <c r="D124" s="648" t="s">
        <v>150</v>
      </c>
      <c r="E124" s="648" t="s">
        <v>150</v>
      </c>
      <c r="F124" s="599" t="s">
        <v>150</v>
      </c>
      <c r="J124" s="592"/>
    </row>
    <row r="125" spans="1:10" ht="14.4" customHeight="1" x14ac:dyDescent="0.25">
      <c r="A125" s="646"/>
      <c r="B125" s="647"/>
      <c r="C125" s="581"/>
      <c r="D125" s="646"/>
      <c r="E125" s="647"/>
      <c r="F125" s="581"/>
      <c r="J125" s="592"/>
    </row>
    <row r="126" spans="1:10" ht="14.4" customHeight="1" x14ac:dyDescent="0.25">
      <c r="A126" s="579"/>
      <c r="B126" s="580"/>
      <c r="C126" s="581"/>
      <c r="D126" s="579"/>
      <c r="E126" s="580"/>
      <c r="F126" s="581"/>
      <c r="J126" s="592"/>
    </row>
    <row r="127" spans="1:10" ht="14.4" customHeight="1" x14ac:dyDescent="0.25">
      <c r="A127" s="579"/>
      <c r="B127" s="580"/>
      <c r="C127" s="581"/>
      <c r="D127" s="579"/>
      <c r="E127" s="580"/>
      <c r="F127" s="581"/>
      <c r="J127" s="592"/>
    </row>
    <row r="128" spans="1:10" ht="14.4" customHeight="1" x14ac:dyDescent="0.25">
      <c r="A128" s="579"/>
      <c r="B128" s="580"/>
      <c r="C128" s="581"/>
      <c r="D128" s="579"/>
      <c r="E128" s="580"/>
      <c r="F128" s="581"/>
      <c r="J128" s="592"/>
    </row>
    <row r="129" spans="1:10" ht="14.4" customHeight="1" x14ac:dyDescent="0.25">
      <c r="A129" s="579"/>
      <c r="B129" s="580"/>
      <c r="C129" s="581"/>
      <c r="D129" s="579"/>
      <c r="E129" s="580"/>
      <c r="F129" s="581"/>
      <c r="J129" s="592"/>
    </row>
    <row r="130" spans="1:10" ht="14.4" customHeight="1" x14ac:dyDescent="0.25">
      <c r="A130" s="579"/>
      <c r="B130" s="580"/>
      <c r="C130" s="581"/>
      <c r="D130" s="579"/>
      <c r="E130" s="580"/>
      <c r="F130" s="581"/>
      <c r="J130" s="592"/>
    </row>
    <row r="131" spans="1:10" ht="14.4" customHeight="1" x14ac:dyDescent="0.3">
      <c r="A131" s="582"/>
      <c r="B131" s="583"/>
      <c r="C131" s="581"/>
      <c r="D131" s="582"/>
      <c r="E131" s="583"/>
      <c r="F131" s="581"/>
      <c r="J131" s="592"/>
    </row>
    <row r="132" spans="1:10" ht="14.4" customHeight="1" thickBot="1" x14ac:dyDescent="0.35">
      <c r="A132" s="589"/>
      <c r="B132" s="590"/>
      <c r="C132" s="591">
        <f>SUM(C122:C131)</f>
        <v>0</v>
      </c>
      <c r="D132" s="589"/>
      <c r="E132" s="590"/>
      <c r="F132" s="591">
        <f>SUM(F122:F131)</f>
        <v>0</v>
      </c>
      <c r="J132" s="592"/>
    </row>
    <row r="133" spans="1:10" ht="14.4" customHeight="1" x14ac:dyDescent="0.25">
      <c r="C133" s="592"/>
      <c r="F133" s="592"/>
      <c r="J133" s="592"/>
    </row>
    <row r="134" spans="1:10" ht="14.4" customHeight="1" x14ac:dyDescent="0.3">
      <c r="A134" s="572"/>
      <c r="C134" s="592"/>
      <c r="D134" s="572"/>
      <c r="F134" s="592"/>
      <c r="J134" s="592"/>
    </row>
    <row r="135" spans="1:10" ht="14.4" customHeight="1" x14ac:dyDescent="0.25">
      <c r="C135" s="592"/>
      <c r="F135" s="592"/>
      <c r="J135" s="592"/>
    </row>
    <row r="136" spans="1:10" ht="14.4" customHeight="1" x14ac:dyDescent="0.25">
      <c r="C136" s="592"/>
      <c r="F136" s="592"/>
      <c r="J136" s="592"/>
    </row>
    <row r="137" spans="1:10" ht="14.4" customHeight="1" x14ac:dyDescent="0.25">
      <c r="C137" s="592"/>
      <c r="F137" s="592"/>
      <c r="J137" s="592"/>
    </row>
    <row r="138" spans="1:10" ht="14.4" customHeight="1" x14ac:dyDescent="0.25"/>
    <row r="139" spans="1:10" ht="14.4" customHeight="1" x14ac:dyDescent="0.25"/>
    <row r="140" spans="1:10" ht="14.4" customHeight="1" x14ac:dyDescent="0.25"/>
    <row r="141" spans="1:10" ht="14.4" customHeight="1" x14ac:dyDescent="0.25"/>
    <row r="142" spans="1:10" ht="14.4" customHeight="1" x14ac:dyDescent="0.25"/>
    <row r="143" spans="1:10" ht="14.4" customHeight="1" x14ac:dyDescent="0.25"/>
    <row r="144" spans="1:10" ht="14.4" customHeight="1" x14ac:dyDescent="0.25"/>
    <row r="145" ht="14.4" customHeight="1" x14ac:dyDescent="0.25"/>
    <row r="146" ht="14.4" customHeight="1" x14ac:dyDescent="0.25"/>
    <row r="147" ht="14.4" customHeight="1" x14ac:dyDescent="0.25"/>
    <row r="148" ht="14.4" customHeight="1" x14ac:dyDescent="0.25"/>
    <row r="149" ht="14.4" customHeight="1" x14ac:dyDescent="0.25"/>
    <row r="150" ht="14.4" customHeight="1" x14ac:dyDescent="0.25"/>
    <row r="151" ht="14.4" customHeight="1" x14ac:dyDescent="0.25"/>
    <row r="152" ht="14.4" customHeight="1" x14ac:dyDescent="0.25"/>
    <row r="153" ht="14.4" customHeight="1" x14ac:dyDescent="0.25"/>
    <row r="154" ht="14.4" customHeight="1" x14ac:dyDescent="0.25"/>
    <row r="155" ht="14.4" customHeight="1" x14ac:dyDescent="0.25"/>
    <row r="156" ht="14.4" customHeight="1" x14ac:dyDescent="0.25"/>
    <row r="157" ht="14.4" customHeight="1" x14ac:dyDescent="0.25"/>
    <row r="158" ht="14.4" customHeight="1" x14ac:dyDescent="0.25"/>
    <row r="159" ht="14.4" customHeight="1" x14ac:dyDescent="0.25"/>
    <row r="160" ht="14.4" customHeight="1" x14ac:dyDescent="0.25"/>
    <row r="161" ht="14.4" customHeight="1" x14ac:dyDescent="0.25"/>
    <row r="162" ht="14.4" customHeight="1" x14ac:dyDescent="0.25"/>
    <row r="163" ht="14.4" customHeight="1" x14ac:dyDescent="0.25"/>
    <row r="164" ht="14.4" customHeight="1" x14ac:dyDescent="0.25"/>
    <row r="165" ht="14.4" customHeight="1" x14ac:dyDescent="0.25"/>
    <row r="166" ht="14.4" customHeight="1" x14ac:dyDescent="0.25"/>
    <row r="167" ht="14.4" customHeight="1" x14ac:dyDescent="0.25"/>
    <row r="168" ht="14.4" customHeight="1" x14ac:dyDescent="0.25"/>
    <row r="169" ht="14.4" customHeight="1" x14ac:dyDescent="0.25"/>
    <row r="170" ht="14.4" customHeight="1" x14ac:dyDescent="0.25"/>
    <row r="171" ht="14.4" customHeight="1" x14ac:dyDescent="0.25"/>
    <row r="172" ht="14.4" customHeight="1" x14ac:dyDescent="0.25"/>
    <row r="173" ht="14.4" customHeight="1" x14ac:dyDescent="0.25"/>
    <row r="174" ht="14.4" customHeight="1" x14ac:dyDescent="0.25"/>
    <row r="175" ht="14.4" customHeight="1" x14ac:dyDescent="0.25"/>
    <row r="176" ht="14.4" customHeight="1" x14ac:dyDescent="0.25"/>
    <row r="177" ht="14.4" customHeight="1" x14ac:dyDescent="0.25"/>
    <row r="178" ht="14.4" customHeight="1" x14ac:dyDescent="0.25"/>
    <row r="179" ht="14.4" customHeight="1" x14ac:dyDescent="0.25"/>
    <row r="180" ht="14.4" customHeight="1" x14ac:dyDescent="0.25"/>
    <row r="181" ht="14.4" customHeight="1" x14ac:dyDescent="0.25"/>
    <row r="182" ht="14.4" customHeight="1" x14ac:dyDescent="0.25"/>
    <row r="183" ht="14.4" customHeight="1" x14ac:dyDescent="0.25"/>
    <row r="184" ht="14.4" customHeight="1" x14ac:dyDescent="0.25"/>
    <row r="185" ht="14.4" customHeight="1" x14ac:dyDescent="0.25"/>
    <row r="186" ht="14.4" customHeight="1" x14ac:dyDescent="0.25"/>
    <row r="187" ht="14.4" customHeight="1" x14ac:dyDescent="0.25"/>
    <row r="188" ht="14.4" customHeight="1" x14ac:dyDescent="0.25"/>
    <row r="189" ht="14.4" customHeight="1" x14ac:dyDescent="0.25"/>
    <row r="190" ht="14.4" customHeight="1" x14ac:dyDescent="0.25"/>
    <row r="191" ht="14.4" customHeight="1" x14ac:dyDescent="0.25"/>
    <row r="192" ht="14.4" customHeight="1" x14ac:dyDescent="0.25"/>
    <row r="193" ht="14.4" customHeight="1" x14ac:dyDescent="0.25"/>
    <row r="194" ht="14.4" customHeight="1" x14ac:dyDescent="0.25"/>
    <row r="195" ht="14.4" customHeight="1" x14ac:dyDescent="0.25"/>
    <row r="196" ht="14.4" customHeight="1" x14ac:dyDescent="0.25"/>
    <row r="197" ht="14.4" customHeight="1" x14ac:dyDescent="0.25"/>
    <row r="198" ht="14.4" customHeight="1" x14ac:dyDescent="0.25"/>
    <row r="199" ht="14.4" customHeight="1" x14ac:dyDescent="0.25"/>
    <row r="200" ht="14.4" customHeight="1" x14ac:dyDescent="0.25"/>
    <row r="201" ht="14.4" customHeight="1" x14ac:dyDescent="0.25"/>
    <row r="202" ht="14.4" customHeight="1" x14ac:dyDescent="0.25"/>
    <row r="203" ht="14.4" customHeight="1" x14ac:dyDescent="0.25"/>
    <row r="204" ht="14.4" customHeight="1" x14ac:dyDescent="0.25"/>
    <row r="205" ht="14.4" customHeight="1" x14ac:dyDescent="0.25"/>
    <row r="206" ht="14.4" customHeight="1" x14ac:dyDescent="0.25"/>
    <row r="207" ht="14.4" customHeight="1" x14ac:dyDescent="0.25"/>
    <row r="208" ht="14.4" customHeight="1" x14ac:dyDescent="0.25"/>
    <row r="209" ht="14.4" customHeight="1" x14ac:dyDescent="0.25"/>
    <row r="210" ht="14.4" customHeight="1" x14ac:dyDescent="0.25"/>
    <row r="211" ht="14.4" customHeight="1" x14ac:dyDescent="0.25"/>
    <row r="212" ht="14.4" customHeight="1" x14ac:dyDescent="0.25"/>
    <row r="213" ht="14.4" customHeight="1" x14ac:dyDescent="0.25"/>
    <row r="214" ht="14.4" customHeight="1" x14ac:dyDescent="0.25"/>
    <row r="215" ht="14.4" customHeight="1" x14ac:dyDescent="0.25"/>
    <row r="216" ht="14.4" customHeight="1" x14ac:dyDescent="0.25"/>
    <row r="217" ht="14.4" customHeight="1" x14ac:dyDescent="0.25"/>
    <row r="218" ht="14.4" customHeight="1" x14ac:dyDescent="0.25"/>
    <row r="219" ht="14.4" customHeight="1" x14ac:dyDescent="0.25"/>
    <row r="220" ht="14.4" customHeight="1" x14ac:dyDescent="0.25"/>
    <row r="221" ht="14.4" customHeight="1" x14ac:dyDescent="0.25"/>
    <row r="222" ht="14.4" customHeight="1" x14ac:dyDescent="0.25"/>
    <row r="223" ht="14.4" customHeight="1" x14ac:dyDescent="0.25"/>
    <row r="224" ht="14.4" customHeight="1" x14ac:dyDescent="0.25"/>
    <row r="225" ht="14.4" customHeight="1" x14ac:dyDescent="0.25"/>
    <row r="226" ht="14.4" customHeight="1" x14ac:dyDescent="0.25"/>
    <row r="227" ht="14.4" customHeight="1" x14ac:dyDescent="0.25"/>
    <row r="228" ht="14.4" customHeight="1" x14ac:dyDescent="0.25"/>
    <row r="229" ht="14.4" customHeight="1" x14ac:dyDescent="0.25"/>
    <row r="230" ht="14.4" customHeight="1" x14ac:dyDescent="0.25"/>
    <row r="231" ht="14.4" customHeight="1" x14ac:dyDescent="0.25"/>
    <row r="232" ht="14.4" customHeight="1" x14ac:dyDescent="0.25"/>
    <row r="233" ht="14.4" customHeight="1" x14ac:dyDescent="0.25"/>
    <row r="234" ht="14.4" customHeight="1" x14ac:dyDescent="0.25"/>
    <row r="235" ht="14.4" customHeight="1" x14ac:dyDescent="0.25"/>
    <row r="236" ht="14.4" customHeight="1" x14ac:dyDescent="0.25"/>
    <row r="237" ht="14.4" customHeight="1" x14ac:dyDescent="0.25"/>
    <row r="238" ht="14.4" customHeight="1" x14ac:dyDescent="0.25"/>
    <row r="239" ht="14.4" customHeight="1" x14ac:dyDescent="0.25"/>
    <row r="240" ht="14.4" customHeight="1" x14ac:dyDescent="0.25"/>
    <row r="241" ht="14.4" customHeight="1" x14ac:dyDescent="0.25"/>
    <row r="242" ht="14.4" customHeight="1" x14ac:dyDescent="0.25"/>
    <row r="243" ht="14.4" customHeight="1" x14ac:dyDescent="0.25"/>
    <row r="244" ht="14.4" customHeight="1" x14ac:dyDescent="0.25"/>
    <row r="245" ht="14.4" customHeight="1" x14ac:dyDescent="0.25"/>
    <row r="246" ht="14.4" customHeight="1" x14ac:dyDescent="0.25"/>
    <row r="247" ht="14.4" customHeight="1" x14ac:dyDescent="0.25"/>
    <row r="248" ht="14.4" customHeight="1" x14ac:dyDescent="0.25"/>
    <row r="249" ht="14.4" customHeight="1" x14ac:dyDescent="0.25"/>
    <row r="250" ht="14.4" customHeight="1" x14ac:dyDescent="0.25"/>
    <row r="251" ht="14.4" customHeight="1" x14ac:dyDescent="0.25"/>
    <row r="252" ht="14.4" customHeight="1" x14ac:dyDescent="0.25"/>
    <row r="253" ht="14.4" customHeight="1" x14ac:dyDescent="0.25"/>
    <row r="254" ht="14.4" customHeight="1" x14ac:dyDescent="0.25"/>
    <row r="255" ht="14.4" customHeight="1" x14ac:dyDescent="0.25"/>
    <row r="256" ht="14.4" customHeight="1" x14ac:dyDescent="0.25"/>
    <row r="257" ht="14.4" customHeight="1" x14ac:dyDescent="0.25"/>
    <row r="258" ht="14.4" customHeight="1" x14ac:dyDescent="0.25"/>
    <row r="259" ht="14.4" customHeight="1" x14ac:dyDescent="0.25"/>
    <row r="260" ht="14.4" customHeight="1" x14ac:dyDescent="0.25"/>
    <row r="261" ht="14.4" customHeight="1" x14ac:dyDescent="0.25"/>
    <row r="262" ht="14.4" customHeight="1" x14ac:dyDescent="0.25"/>
    <row r="263" ht="14.4" customHeight="1" x14ac:dyDescent="0.25"/>
    <row r="264" ht="14.4" customHeight="1" x14ac:dyDescent="0.25"/>
    <row r="265" ht="14.4" customHeight="1" x14ac:dyDescent="0.25"/>
    <row r="266" ht="14.4" customHeight="1" x14ac:dyDescent="0.25"/>
    <row r="267" ht="14.4" customHeight="1" x14ac:dyDescent="0.25"/>
    <row r="268" ht="14.4" customHeight="1" x14ac:dyDescent="0.25"/>
    <row r="269" ht="14.4" customHeight="1" x14ac:dyDescent="0.25"/>
    <row r="270" ht="14.4" customHeight="1" x14ac:dyDescent="0.25"/>
    <row r="271" ht="14.4" customHeight="1" x14ac:dyDescent="0.25"/>
    <row r="272" ht="14.4" customHeight="1" x14ac:dyDescent="0.25"/>
    <row r="273" ht="14.4" customHeight="1" x14ac:dyDescent="0.25"/>
    <row r="274" ht="14.4" customHeight="1" x14ac:dyDescent="0.25"/>
    <row r="275" ht="14.4" customHeight="1" x14ac:dyDescent="0.25"/>
    <row r="276" ht="14.4" customHeight="1" x14ac:dyDescent="0.25"/>
    <row r="277" ht="14.4" customHeight="1" x14ac:dyDescent="0.25"/>
    <row r="278" ht="14.4" customHeight="1" x14ac:dyDescent="0.25"/>
    <row r="279" ht="14.4" customHeight="1" x14ac:dyDescent="0.25"/>
    <row r="280" ht="14.4" customHeight="1" x14ac:dyDescent="0.25"/>
    <row r="281" ht="14.4" customHeight="1" x14ac:dyDescent="0.25"/>
    <row r="282" ht="14.4" customHeight="1" x14ac:dyDescent="0.25"/>
    <row r="283" ht="14.4" customHeight="1" x14ac:dyDescent="0.25"/>
    <row r="284" ht="14.4" customHeight="1" x14ac:dyDescent="0.25"/>
    <row r="285" ht="14.4" customHeight="1" x14ac:dyDescent="0.25"/>
    <row r="286" ht="14.4" customHeight="1" x14ac:dyDescent="0.25"/>
    <row r="287" ht="14.4" customHeight="1" x14ac:dyDescent="0.25"/>
    <row r="288" ht="14.4" customHeight="1" x14ac:dyDescent="0.25"/>
    <row r="289" ht="14.4" customHeight="1" x14ac:dyDescent="0.25"/>
    <row r="290" ht="14.4" customHeight="1" x14ac:dyDescent="0.25"/>
    <row r="291" ht="14.4" customHeight="1" x14ac:dyDescent="0.25"/>
    <row r="292" ht="14.4" customHeight="1" x14ac:dyDescent="0.25"/>
    <row r="293" ht="14.4" customHeight="1" x14ac:dyDescent="0.25"/>
    <row r="294" ht="14.4" customHeight="1" x14ac:dyDescent="0.25"/>
    <row r="295" ht="14.4" customHeight="1" x14ac:dyDescent="0.25"/>
    <row r="296" ht="14.4" customHeight="1" x14ac:dyDescent="0.25"/>
    <row r="297" ht="14.4" customHeight="1" x14ac:dyDescent="0.25"/>
    <row r="298" ht="14.4" customHeight="1" x14ac:dyDescent="0.25"/>
    <row r="299" ht="14.4" customHeight="1" x14ac:dyDescent="0.25"/>
    <row r="300" ht="14.4" customHeight="1" x14ac:dyDescent="0.25"/>
    <row r="301" ht="14.4" customHeight="1" x14ac:dyDescent="0.25"/>
    <row r="302" ht="14.4" customHeight="1" x14ac:dyDescent="0.25"/>
    <row r="303" ht="14.4" customHeight="1" x14ac:dyDescent="0.25"/>
    <row r="304" ht="14.4" customHeight="1" x14ac:dyDescent="0.25"/>
    <row r="305" ht="14.4" customHeight="1" x14ac:dyDescent="0.25"/>
    <row r="306" ht="14.4" customHeight="1" x14ac:dyDescent="0.25"/>
    <row r="307" ht="14.4" customHeight="1" x14ac:dyDescent="0.25"/>
    <row r="308" ht="14.4" customHeight="1" x14ac:dyDescent="0.25"/>
    <row r="309" ht="14.4" customHeight="1" x14ac:dyDescent="0.25"/>
    <row r="310" ht="14.4" customHeight="1" x14ac:dyDescent="0.25"/>
    <row r="311" ht="14.4" customHeight="1" x14ac:dyDescent="0.25"/>
    <row r="312" ht="14.4" customHeight="1" x14ac:dyDescent="0.25"/>
    <row r="313" ht="14.4" customHeight="1" x14ac:dyDescent="0.25"/>
    <row r="314" ht="14.4" customHeight="1" x14ac:dyDescent="0.25"/>
    <row r="315" ht="14.4" customHeight="1" x14ac:dyDescent="0.25"/>
    <row r="316" ht="14.4" customHeight="1" x14ac:dyDescent="0.25"/>
    <row r="317" ht="14.4" customHeight="1" x14ac:dyDescent="0.25"/>
    <row r="318" ht="14.4" customHeight="1" x14ac:dyDescent="0.25"/>
    <row r="319" ht="14.4" customHeight="1" x14ac:dyDescent="0.25"/>
    <row r="320" ht="14.4" customHeight="1" x14ac:dyDescent="0.25"/>
    <row r="321" ht="14.4" customHeight="1" x14ac:dyDescent="0.25"/>
    <row r="322" ht="14.4" customHeight="1" x14ac:dyDescent="0.25"/>
    <row r="323" ht="14.4" customHeight="1" x14ac:dyDescent="0.25"/>
    <row r="324" ht="14.4" customHeight="1" x14ac:dyDescent="0.25"/>
    <row r="325" ht="14.4" customHeight="1" x14ac:dyDescent="0.25"/>
    <row r="326" ht="14.4" customHeight="1" x14ac:dyDescent="0.25"/>
    <row r="327" ht="14.4" customHeight="1" x14ac:dyDescent="0.25"/>
    <row r="328" ht="14.4" customHeight="1" x14ac:dyDescent="0.25"/>
    <row r="329" ht="14.4" customHeight="1" x14ac:dyDescent="0.25"/>
    <row r="330" ht="14.4" customHeight="1" x14ac:dyDescent="0.25"/>
    <row r="331" ht="14.4" customHeight="1" x14ac:dyDescent="0.25"/>
    <row r="332" ht="14.4" customHeight="1" x14ac:dyDescent="0.25"/>
    <row r="333" ht="14.4" customHeight="1" x14ac:dyDescent="0.25"/>
    <row r="334" ht="14.4" customHeight="1" x14ac:dyDescent="0.25"/>
    <row r="335" ht="14.4" customHeight="1" x14ac:dyDescent="0.25"/>
    <row r="336" ht="14.4" customHeight="1" x14ac:dyDescent="0.25"/>
    <row r="337" ht="14.4" customHeight="1" x14ac:dyDescent="0.25"/>
    <row r="338" ht="14.4" customHeight="1" x14ac:dyDescent="0.25"/>
    <row r="339" ht="14.4" customHeight="1" x14ac:dyDescent="0.25"/>
    <row r="340" ht="14.4" customHeight="1" x14ac:dyDescent="0.25"/>
    <row r="341" ht="14.4" customHeight="1" x14ac:dyDescent="0.25"/>
    <row r="342" ht="14.4" customHeight="1" x14ac:dyDescent="0.25"/>
    <row r="343" ht="14.4" customHeight="1" x14ac:dyDescent="0.25"/>
    <row r="344" ht="14.4" customHeight="1" x14ac:dyDescent="0.25"/>
    <row r="345" ht="14.4" customHeight="1" x14ac:dyDescent="0.25"/>
    <row r="346" ht="14.4" customHeight="1" x14ac:dyDescent="0.25"/>
    <row r="347" ht="14.4" customHeight="1" x14ac:dyDescent="0.25"/>
    <row r="348" ht="14.4" customHeight="1" x14ac:dyDescent="0.25"/>
    <row r="349" ht="14.4" customHeight="1" x14ac:dyDescent="0.25"/>
    <row r="350" ht="14.4" customHeight="1" x14ac:dyDescent="0.25"/>
    <row r="351" ht="14.4" customHeight="1" x14ac:dyDescent="0.25"/>
    <row r="352" ht="14.4" customHeight="1" x14ac:dyDescent="0.25"/>
    <row r="353" ht="14.4" customHeight="1" x14ac:dyDescent="0.25"/>
    <row r="354" ht="14.4" customHeight="1" x14ac:dyDescent="0.25"/>
    <row r="355" ht="14.4" customHeight="1" x14ac:dyDescent="0.25"/>
    <row r="356" ht="14.4" customHeight="1" x14ac:dyDescent="0.25"/>
    <row r="357" ht="14.4" customHeight="1" x14ac:dyDescent="0.25"/>
    <row r="358" ht="14.4" customHeight="1" x14ac:dyDescent="0.25"/>
    <row r="359" ht="14.4" customHeight="1" x14ac:dyDescent="0.25"/>
    <row r="360" ht="14.4" customHeight="1" x14ac:dyDescent="0.25"/>
    <row r="361" ht="14.4" customHeight="1" x14ac:dyDescent="0.25"/>
    <row r="362" ht="14.4" customHeight="1" x14ac:dyDescent="0.25"/>
    <row r="363" ht="14.4" customHeight="1" x14ac:dyDescent="0.25"/>
    <row r="364" ht="14.4" customHeight="1" x14ac:dyDescent="0.25"/>
    <row r="365" ht="14.4" customHeight="1" x14ac:dyDescent="0.25"/>
    <row r="366" ht="14.4" customHeight="1" x14ac:dyDescent="0.25"/>
    <row r="367" ht="14.4" customHeight="1" x14ac:dyDescent="0.25"/>
    <row r="368" ht="14.4" customHeight="1" x14ac:dyDescent="0.25"/>
    <row r="369" ht="14.4" customHeight="1" x14ac:dyDescent="0.25"/>
    <row r="370" ht="14.4" customHeight="1" x14ac:dyDescent="0.25"/>
    <row r="371" ht="14.4" customHeight="1" x14ac:dyDescent="0.25"/>
    <row r="372" ht="14.4" customHeight="1" x14ac:dyDescent="0.25"/>
    <row r="373" ht="14.4" customHeight="1" x14ac:dyDescent="0.25"/>
    <row r="374" ht="14.4" customHeight="1" x14ac:dyDescent="0.25"/>
    <row r="375" ht="14.4" customHeight="1" x14ac:dyDescent="0.25"/>
    <row r="376" ht="14.4" customHeight="1" x14ac:dyDescent="0.25"/>
    <row r="377" ht="14.4" customHeight="1" x14ac:dyDescent="0.25"/>
    <row r="378" ht="14.4" customHeight="1" x14ac:dyDescent="0.25"/>
    <row r="379" ht="14.4" customHeight="1" x14ac:dyDescent="0.25"/>
    <row r="380" ht="14.4" customHeight="1" x14ac:dyDescent="0.25"/>
    <row r="381" ht="14.4" customHeight="1" x14ac:dyDescent="0.25"/>
    <row r="382" ht="14.4" customHeight="1" x14ac:dyDescent="0.25"/>
    <row r="383" ht="14.4" customHeight="1" x14ac:dyDescent="0.25"/>
    <row r="384" ht="14.4" customHeight="1" x14ac:dyDescent="0.25"/>
    <row r="385" ht="14.4" customHeight="1" x14ac:dyDescent="0.25"/>
    <row r="386" ht="14.4" customHeight="1" x14ac:dyDescent="0.25"/>
    <row r="387" ht="14.4" customHeight="1" x14ac:dyDescent="0.25"/>
    <row r="388" ht="14.4" customHeight="1" x14ac:dyDescent="0.25"/>
    <row r="389" ht="14.4" customHeight="1" x14ac:dyDescent="0.25"/>
    <row r="390" ht="14.4" customHeight="1" x14ac:dyDescent="0.25"/>
    <row r="391" ht="14.4" customHeight="1" x14ac:dyDescent="0.25"/>
    <row r="392" ht="14.4" customHeight="1" x14ac:dyDescent="0.25"/>
    <row r="393" ht="14.4" customHeight="1" x14ac:dyDescent="0.25"/>
    <row r="394" ht="14.4" customHeight="1" x14ac:dyDescent="0.25"/>
    <row r="395" ht="14.4" customHeight="1" x14ac:dyDescent="0.25"/>
    <row r="396" ht="14.4" customHeight="1" x14ac:dyDescent="0.25"/>
    <row r="397" ht="14.4" customHeight="1" x14ac:dyDescent="0.25"/>
    <row r="398" ht="14.4" customHeight="1" x14ac:dyDescent="0.25"/>
    <row r="399" ht="14.4" customHeight="1" x14ac:dyDescent="0.25"/>
    <row r="400" ht="14.4" customHeight="1" x14ac:dyDescent="0.25"/>
    <row r="401" ht="14.4" customHeight="1" x14ac:dyDescent="0.25"/>
    <row r="402" ht="14.4" customHeight="1" x14ac:dyDescent="0.25"/>
    <row r="403" ht="14.4" customHeight="1" x14ac:dyDescent="0.25"/>
    <row r="404" ht="14.4" customHeight="1" x14ac:dyDescent="0.25"/>
    <row r="405" ht="14.4" customHeight="1" x14ac:dyDescent="0.25"/>
    <row r="406" ht="14.4" customHeight="1" x14ac:dyDescent="0.25"/>
    <row r="407" ht="14.4" customHeight="1" x14ac:dyDescent="0.25"/>
    <row r="408" ht="14.4" customHeight="1" x14ac:dyDescent="0.25"/>
    <row r="409" ht="14.4" customHeight="1" x14ac:dyDescent="0.25"/>
    <row r="410" ht="14.4" customHeight="1" x14ac:dyDescent="0.25"/>
    <row r="411" ht="14.4" customHeight="1" x14ac:dyDescent="0.25"/>
    <row r="412" ht="14.4" customHeight="1" x14ac:dyDescent="0.25"/>
    <row r="413" ht="14.4" customHeight="1" x14ac:dyDescent="0.25"/>
    <row r="414" ht="14.4" customHeight="1" x14ac:dyDescent="0.25"/>
    <row r="415" ht="14.4" customHeight="1" x14ac:dyDescent="0.25"/>
    <row r="416" ht="14.4" customHeight="1" x14ac:dyDescent="0.25"/>
    <row r="417" ht="14.4" customHeight="1" x14ac:dyDescent="0.25"/>
    <row r="418" ht="14.4" customHeight="1" x14ac:dyDescent="0.25"/>
    <row r="419" ht="14.4" customHeight="1" x14ac:dyDescent="0.25"/>
    <row r="420" ht="14.4" customHeight="1" x14ac:dyDescent="0.25"/>
    <row r="421" ht="14.4" customHeight="1" x14ac:dyDescent="0.25"/>
    <row r="422" ht="14.4" customHeight="1" x14ac:dyDescent="0.25"/>
    <row r="423" ht="14.4" customHeight="1" x14ac:dyDescent="0.25"/>
    <row r="424" ht="14.4" customHeight="1" x14ac:dyDescent="0.25"/>
    <row r="425" ht="14.4" customHeight="1" x14ac:dyDescent="0.25"/>
    <row r="426" ht="14.4" customHeight="1" x14ac:dyDescent="0.25"/>
    <row r="427" ht="14.4" customHeight="1" x14ac:dyDescent="0.25"/>
    <row r="428" ht="14.4" customHeight="1" x14ac:dyDescent="0.25"/>
    <row r="429" ht="14.4" customHeight="1" x14ac:dyDescent="0.25"/>
    <row r="430" ht="14.4" customHeight="1" x14ac:dyDescent="0.25"/>
    <row r="431" ht="14.4" customHeight="1" x14ac:dyDescent="0.25"/>
    <row r="432" ht="14.4" customHeight="1" x14ac:dyDescent="0.25"/>
    <row r="433" ht="14.4" customHeight="1" x14ac:dyDescent="0.25"/>
    <row r="434" ht="14.4" customHeight="1" x14ac:dyDescent="0.25"/>
    <row r="435" ht="14.4" customHeight="1" x14ac:dyDescent="0.25"/>
    <row r="436" ht="14.4" customHeight="1" x14ac:dyDescent="0.25"/>
    <row r="437" ht="14.4" customHeight="1" x14ac:dyDescent="0.25"/>
    <row r="438" ht="14.4" customHeight="1" x14ac:dyDescent="0.25"/>
    <row r="439" ht="14.4" customHeight="1" x14ac:dyDescent="0.25"/>
    <row r="440" ht="14.4" customHeight="1" x14ac:dyDescent="0.25"/>
    <row r="441" ht="14.4" customHeight="1" x14ac:dyDescent="0.25"/>
    <row r="442" ht="14.4" customHeight="1" x14ac:dyDescent="0.25"/>
    <row r="443" ht="14.4" customHeight="1" x14ac:dyDescent="0.25"/>
    <row r="444" ht="14.4" customHeight="1" x14ac:dyDescent="0.25"/>
    <row r="445" ht="14.4" customHeight="1" x14ac:dyDescent="0.25"/>
    <row r="446" ht="14.4" customHeight="1" x14ac:dyDescent="0.25"/>
    <row r="447" ht="14.4" customHeight="1" x14ac:dyDescent="0.25"/>
    <row r="448" ht="14.4" customHeight="1" x14ac:dyDescent="0.25"/>
    <row r="449" ht="14.4" customHeight="1" x14ac:dyDescent="0.25"/>
    <row r="450" ht="14.4" customHeight="1" x14ac:dyDescent="0.25"/>
    <row r="451" ht="14.4" customHeight="1" x14ac:dyDescent="0.25"/>
    <row r="452" ht="14.4" customHeight="1" x14ac:dyDescent="0.25"/>
    <row r="453" ht="14.4" customHeight="1" x14ac:dyDescent="0.25"/>
    <row r="454" ht="14.4" customHeight="1" x14ac:dyDescent="0.25"/>
    <row r="455" ht="14.4" customHeight="1" x14ac:dyDescent="0.25"/>
    <row r="456" ht="14.4" customHeight="1" x14ac:dyDescent="0.25"/>
    <row r="457" ht="14.4" customHeight="1" x14ac:dyDescent="0.25"/>
    <row r="458" ht="14.4" customHeight="1" x14ac:dyDescent="0.25"/>
    <row r="459" ht="14.4" customHeight="1" x14ac:dyDescent="0.25"/>
    <row r="460" ht="14.4" customHeight="1" x14ac:dyDescent="0.25"/>
    <row r="461" ht="14.4" customHeight="1" x14ac:dyDescent="0.25"/>
    <row r="462" ht="14.4" customHeight="1" x14ac:dyDescent="0.25"/>
    <row r="463" ht="14.4" customHeight="1" x14ac:dyDescent="0.25"/>
    <row r="464" ht="14.4" customHeight="1" x14ac:dyDescent="0.25"/>
    <row r="465" ht="14.4" customHeight="1" x14ac:dyDescent="0.25"/>
    <row r="466" ht="14.4" customHeight="1" x14ac:dyDescent="0.25"/>
    <row r="467" ht="14.4" customHeight="1" x14ac:dyDescent="0.25"/>
    <row r="468" ht="14.4" customHeight="1" x14ac:dyDescent="0.25"/>
    <row r="469" ht="14.4" customHeight="1" x14ac:dyDescent="0.25"/>
    <row r="470" ht="14.4" customHeight="1" x14ac:dyDescent="0.25"/>
    <row r="471" ht="14.4" customHeight="1" x14ac:dyDescent="0.25"/>
    <row r="472" ht="14.4" customHeight="1" x14ac:dyDescent="0.25"/>
    <row r="473" ht="14.4" customHeight="1" x14ac:dyDescent="0.25"/>
    <row r="474" ht="14.4" customHeight="1" x14ac:dyDescent="0.25"/>
    <row r="475" ht="14.4" customHeight="1" x14ac:dyDescent="0.25"/>
    <row r="476" ht="14.4" customHeight="1" x14ac:dyDescent="0.25"/>
    <row r="477" ht="14.4" customHeight="1" x14ac:dyDescent="0.25"/>
    <row r="478" ht="14.4" customHeight="1" x14ac:dyDescent="0.25"/>
    <row r="479" ht="14.4" customHeight="1" x14ac:dyDescent="0.25"/>
    <row r="480" ht="14.4" customHeight="1" x14ac:dyDescent="0.25"/>
    <row r="481" ht="14.4" customHeight="1" x14ac:dyDescent="0.25"/>
    <row r="482" ht="14.4" customHeight="1" x14ac:dyDescent="0.25"/>
    <row r="483" ht="14.4" customHeight="1" x14ac:dyDescent="0.25"/>
    <row r="484" ht="14.4" customHeight="1" x14ac:dyDescent="0.25"/>
    <row r="485" ht="14.4" customHeight="1" x14ac:dyDescent="0.25"/>
    <row r="486" ht="14.4" customHeight="1" x14ac:dyDescent="0.25"/>
    <row r="487" ht="14.4" customHeight="1" x14ac:dyDescent="0.25"/>
    <row r="488" ht="14.4" customHeight="1" x14ac:dyDescent="0.25"/>
    <row r="489" ht="14.4" customHeight="1" x14ac:dyDescent="0.25"/>
    <row r="490" ht="14.4" customHeight="1" x14ac:dyDescent="0.25"/>
    <row r="491" ht="14.4" customHeight="1" x14ac:dyDescent="0.25"/>
    <row r="492" ht="14.4" customHeight="1" x14ac:dyDescent="0.25"/>
    <row r="493" ht="14.4" customHeight="1" x14ac:dyDescent="0.25"/>
    <row r="494" ht="14.4" customHeight="1" x14ac:dyDescent="0.25"/>
    <row r="495" ht="14.4" customHeight="1" x14ac:dyDescent="0.25"/>
    <row r="496" ht="14.4" customHeight="1" x14ac:dyDescent="0.25"/>
    <row r="497" ht="14.4" customHeight="1" x14ac:dyDescent="0.25"/>
    <row r="498" ht="14.4" customHeight="1" x14ac:dyDescent="0.25"/>
  </sheetData>
  <mergeCells count="23">
    <mergeCell ref="J3:J4"/>
    <mergeCell ref="B3:B4"/>
    <mergeCell ref="C3:C4"/>
    <mergeCell ref="D3:D4"/>
    <mergeCell ref="G3:G4"/>
    <mergeCell ref="F3:F4"/>
    <mergeCell ref="E3:E4"/>
    <mergeCell ref="A22:C22"/>
    <mergeCell ref="D22:F22"/>
    <mergeCell ref="L5:N5"/>
    <mergeCell ref="L14:N14"/>
    <mergeCell ref="G22:I22"/>
    <mergeCell ref="A45:C45"/>
    <mergeCell ref="D45:F45"/>
    <mergeCell ref="A67:C67"/>
    <mergeCell ref="D67:F67"/>
    <mergeCell ref="G45:I45"/>
    <mergeCell ref="G67:I67"/>
    <mergeCell ref="G89:I89"/>
    <mergeCell ref="A112:C112"/>
    <mergeCell ref="D112:F112"/>
    <mergeCell ref="A89:C89"/>
    <mergeCell ref="D89:F89"/>
  </mergeCells>
  <pageMargins left="0.43307086614173229" right="0.23622047244094491" top="0.15748031496062992" bottom="0.15748031496062992" header="0.31496062992125984" footer="0.31496062992125984"/>
  <pageSetup paperSize="8" scale="89" fitToHeight="0" orientation="landscape" r:id="rId1"/>
  <rowBreaks count="2" manualBreakCount="2">
    <brk id="65" max="9" man="1"/>
    <brk id="132" max="9" man="1"/>
  </rowBreaks>
  <colBreaks count="1" manualBreakCount="1">
    <brk id="1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5"/>
  <sheetViews>
    <sheetView showGridLines="0" zoomScale="117" zoomScaleNormal="117" workbookViewId="0">
      <pane ySplit="5" topLeftCell="A6" activePane="bottomLeft" state="frozen"/>
      <selection activeCell="A6" sqref="A6"/>
      <selection pane="bottomLeft" activeCell="I19" sqref="I19"/>
    </sheetView>
  </sheetViews>
  <sheetFormatPr defaultColWidth="9.109375" defaultRowHeight="15.6" x14ac:dyDescent="0.25"/>
  <cols>
    <col min="1" max="1" width="40.6640625" style="1" customWidth="1"/>
    <col min="2" max="2" width="2.6640625" style="79" customWidth="1"/>
    <col min="3" max="3" width="0.109375" style="79" customWidth="1"/>
    <col min="4" max="4" width="12.6640625" style="551" hidden="1" customWidth="1"/>
    <col min="5" max="5" width="0.109375" style="79" hidden="1" customWidth="1"/>
    <col min="6" max="6" width="12.6640625" style="1" hidden="1" customWidth="1"/>
    <col min="7" max="7" width="12.6640625" style="551" customWidth="1"/>
    <col min="8" max="9" width="12.6640625" style="565" customWidth="1"/>
    <col min="10" max="10" width="12.6640625" style="74" customWidth="1"/>
    <col min="11" max="11" width="2.6640625" style="79" customWidth="1"/>
    <col min="12" max="12" width="14.5546875" style="1" bestFit="1" customWidth="1"/>
    <col min="13" max="13" width="10.33203125" style="1" bestFit="1" customWidth="1"/>
    <col min="14" max="14" width="8.44140625" style="1" bestFit="1" customWidth="1"/>
    <col min="15" max="16384" width="9.109375" style="1"/>
  </cols>
  <sheetData>
    <row r="1" spans="1:23" ht="21" x14ac:dyDescent="0.25">
      <c r="A1" s="19" t="s">
        <v>134</v>
      </c>
      <c r="B1" s="17"/>
      <c r="C1" s="19" t="s">
        <v>108</v>
      </c>
      <c r="D1" s="548"/>
      <c r="E1" s="17"/>
      <c r="F1" s="18"/>
      <c r="G1" s="548"/>
      <c r="H1" s="559"/>
      <c r="I1" s="559"/>
      <c r="J1" s="109"/>
      <c r="K1" s="18"/>
      <c r="L1" s="19" t="s">
        <v>224</v>
      </c>
    </row>
    <row r="2" spans="1:23" ht="21" x14ac:dyDescent="0.25">
      <c r="A2" s="19" t="s">
        <v>223</v>
      </c>
      <c r="F2" s="18"/>
      <c r="G2" s="548"/>
      <c r="H2" s="559"/>
      <c r="I2" s="559"/>
      <c r="J2" s="109"/>
      <c r="K2" s="18"/>
      <c r="L2" s="19" t="s">
        <v>223</v>
      </c>
    </row>
    <row r="3" spans="1:23" s="8" customFormat="1" ht="21" x14ac:dyDescent="0.25">
      <c r="A3" s="92" t="s">
        <v>144</v>
      </c>
      <c r="B3" s="19"/>
      <c r="C3" s="558">
        <v>2021</v>
      </c>
      <c r="D3" s="419"/>
      <c r="E3" s="420"/>
      <c r="F3" s="677">
        <v>2021</v>
      </c>
      <c r="G3" s="678"/>
      <c r="H3" s="678"/>
      <c r="I3" s="678"/>
      <c r="J3" s="679"/>
      <c r="K3" s="90"/>
      <c r="L3"/>
      <c r="M3"/>
      <c r="N3"/>
      <c r="O3"/>
      <c r="P3"/>
      <c r="Q3"/>
      <c r="R3"/>
      <c r="S3"/>
      <c r="T3"/>
      <c r="U3"/>
      <c r="V3"/>
      <c r="W3"/>
    </row>
    <row r="4" spans="1:23" ht="15" customHeight="1" x14ac:dyDescent="0.25">
      <c r="A4" s="9"/>
      <c r="B4" s="9"/>
      <c r="C4" s="686" t="s">
        <v>145</v>
      </c>
      <c r="D4" s="688" t="s">
        <v>35</v>
      </c>
      <c r="E4" s="9"/>
      <c r="F4" s="680" t="s">
        <v>191</v>
      </c>
      <c r="G4" s="681" t="s">
        <v>107</v>
      </c>
      <c r="H4" s="682"/>
      <c r="I4" s="566" t="s">
        <v>85</v>
      </c>
      <c r="J4" s="96" t="s">
        <v>79</v>
      </c>
      <c r="K4" s="9"/>
      <c r="L4"/>
      <c r="M4"/>
      <c r="N4"/>
      <c r="O4" s="566" t="s">
        <v>85</v>
      </c>
      <c r="P4"/>
      <c r="Q4"/>
      <c r="R4"/>
      <c r="S4"/>
      <c r="T4"/>
      <c r="U4"/>
      <c r="V4"/>
      <c r="W4"/>
    </row>
    <row r="5" spans="1:23" x14ac:dyDescent="0.25">
      <c r="A5" s="9"/>
      <c r="B5" s="9"/>
      <c r="C5" s="687"/>
      <c r="D5" s="689"/>
      <c r="E5" s="9"/>
      <c r="F5" s="680"/>
      <c r="G5" s="549" t="s">
        <v>106</v>
      </c>
      <c r="H5" s="560" t="s">
        <v>142</v>
      </c>
      <c r="I5" s="567" t="str">
        <f>H30</f>
        <v>March</v>
      </c>
      <c r="J5" s="140" t="s">
        <v>143</v>
      </c>
      <c r="K5" s="9"/>
      <c r="L5"/>
      <c r="M5"/>
      <c r="N5"/>
      <c r="O5" s="635" t="s">
        <v>230</v>
      </c>
      <c r="P5"/>
      <c r="Q5"/>
      <c r="R5"/>
      <c r="S5"/>
      <c r="T5"/>
      <c r="U5"/>
      <c r="V5"/>
      <c r="W5"/>
    </row>
    <row r="6" spans="1:23" x14ac:dyDescent="0.25">
      <c r="A6" s="9"/>
      <c r="B6" s="9"/>
      <c r="C6" s="9"/>
      <c r="D6" s="550"/>
      <c r="E6" s="9"/>
      <c r="F6" s="9"/>
      <c r="G6" s="550"/>
      <c r="H6" s="561"/>
      <c r="I6" s="561"/>
      <c r="J6" s="110"/>
      <c r="K6" s="9"/>
      <c r="L6"/>
      <c r="M6"/>
      <c r="N6"/>
      <c r="O6"/>
      <c r="P6"/>
      <c r="Q6"/>
      <c r="R6"/>
      <c r="S6"/>
      <c r="T6"/>
      <c r="U6"/>
      <c r="V6"/>
      <c r="W6"/>
    </row>
    <row r="7" spans="1:23" s="79" customFormat="1" x14ac:dyDescent="0.25">
      <c r="A7" s="9"/>
      <c r="B7" s="9"/>
      <c r="C7" s="9"/>
      <c r="D7" s="550"/>
      <c r="E7" s="9"/>
      <c r="F7" s="9"/>
      <c r="G7" s="550"/>
      <c r="H7" s="561"/>
      <c r="I7" s="561"/>
      <c r="J7" s="110"/>
      <c r="K7" s="9"/>
      <c r="L7" s="65"/>
      <c r="M7" s="142"/>
      <c r="N7" s="142"/>
    </row>
    <row r="8" spans="1:23" x14ac:dyDescent="0.25">
      <c r="A8" s="69" t="s">
        <v>112</v>
      </c>
      <c r="B8" s="69"/>
      <c r="C8" s="22">
        <f>+D8-F8</f>
        <v>19196.25</v>
      </c>
      <c r="D8" s="26">
        <f>SUM('CMS, Leisure &amp; Ins'!E69)</f>
        <v>164570.25</v>
      </c>
      <c r="E8" s="69"/>
      <c r="F8" s="66">
        <v>145374</v>
      </c>
      <c r="G8" s="24">
        <f>'CMS, Leisure &amp; Ins'!H69</f>
        <v>164570.25</v>
      </c>
      <c r="H8" s="23">
        <f>G8/12*Summary!$G$30</f>
        <v>41142.5625</v>
      </c>
      <c r="I8" s="25">
        <f>'CMS, Leisure &amp; Ins'!J69</f>
        <v>30512.604999999996</v>
      </c>
      <c r="J8" s="25">
        <f>H8-I8</f>
        <v>10629.957500000004</v>
      </c>
      <c r="K8" s="20"/>
      <c r="L8" s="8" t="s">
        <v>232</v>
      </c>
      <c r="O8" s="636">
        <f>+O10+O16</f>
        <v>9859.7199999999993</v>
      </c>
      <c r="P8" s="79"/>
      <c r="Q8" s="79"/>
    </row>
    <row r="9" spans="1:23" x14ac:dyDescent="0.25">
      <c r="A9" s="69" t="s">
        <v>55</v>
      </c>
      <c r="B9" s="69"/>
      <c r="C9" s="22">
        <f>+D9-F9</f>
        <v>4809</v>
      </c>
      <c r="D9" s="26">
        <f>SUM('CMS, Leisure &amp; Ins'!Q72)</f>
        <v>68997</v>
      </c>
      <c r="E9" s="69"/>
      <c r="F9" s="66">
        <v>64188</v>
      </c>
      <c r="G9" s="26">
        <f>SUM('CMS, Leisure &amp; Ins'!T72)</f>
        <v>68997</v>
      </c>
      <c r="H9" s="23">
        <f>G9/12*Summary!$G$30</f>
        <v>17249.25</v>
      </c>
      <c r="I9" s="23">
        <f>SUM('CMS, Leisure &amp; Ins'!V72)</f>
        <v>12671.677999999998</v>
      </c>
      <c r="J9" s="25">
        <f t="shared" ref="J9:J22" si="0">H9-I9</f>
        <v>4577.5720000000019</v>
      </c>
      <c r="K9" s="21"/>
      <c r="O9" s="637"/>
      <c r="P9" s="79"/>
      <c r="Q9" s="79"/>
    </row>
    <row r="10" spans="1:23" x14ac:dyDescent="0.25">
      <c r="A10" s="69" t="s">
        <v>1</v>
      </c>
      <c r="B10" s="69"/>
      <c r="C10" s="22">
        <f t="shared" ref="C10:C22" si="1">+D10-F10</f>
        <v>7918</v>
      </c>
      <c r="D10" s="26">
        <f>SUM('CMS, Leisure &amp; Ins'!AC17)</f>
        <v>47554</v>
      </c>
      <c r="E10" s="69"/>
      <c r="F10" s="66">
        <v>39636</v>
      </c>
      <c r="G10" s="26">
        <f>SUM('CMS, Leisure &amp; Ins'!AF17)</f>
        <v>47554</v>
      </c>
      <c r="H10" s="23">
        <f>G10/12*Summary!$G$30</f>
        <v>11888.5</v>
      </c>
      <c r="I10" s="23">
        <f>SUM('CMS, Leisure &amp; Ins'!AH17)</f>
        <v>47553.350000000006</v>
      </c>
      <c r="J10" s="25">
        <f t="shared" si="0"/>
        <v>-35664.850000000006</v>
      </c>
      <c r="K10" s="21"/>
      <c r="L10" s="633" t="s">
        <v>225</v>
      </c>
      <c r="M10" s="64"/>
      <c r="N10" s="64"/>
      <c r="O10" s="636">
        <f>SUM(O11:O14)</f>
        <v>9729.7199999999993</v>
      </c>
      <c r="P10" s="79"/>
      <c r="Q10" s="79"/>
    </row>
    <row r="11" spans="1:23" x14ac:dyDescent="0.25">
      <c r="A11" s="69" t="s">
        <v>43</v>
      </c>
      <c r="B11" s="69"/>
      <c r="C11" s="22">
        <f t="shared" si="1"/>
        <v>1001</v>
      </c>
      <c r="D11" s="26">
        <f>'All Blocks'!F31</f>
        <v>2894</v>
      </c>
      <c r="E11" s="69"/>
      <c r="F11" s="66">
        <v>1893</v>
      </c>
      <c r="G11" s="26">
        <f>'All Blocks'!I31</f>
        <v>2894</v>
      </c>
      <c r="H11" s="23">
        <f>G11/12*Summary!$G$30</f>
        <v>723.5</v>
      </c>
      <c r="I11" s="23">
        <f>SUM('All Blocks'!K31)</f>
        <v>697.25</v>
      </c>
      <c r="J11" s="25">
        <f t="shared" si="0"/>
        <v>26.25</v>
      </c>
      <c r="K11" s="21"/>
      <c r="L11" s="31" t="s">
        <v>226</v>
      </c>
      <c r="M11" s="31"/>
      <c r="N11" s="31"/>
      <c r="O11" s="637">
        <v>100</v>
      </c>
      <c r="P11" s="79"/>
      <c r="Q11" s="79"/>
    </row>
    <row r="12" spans="1:23" x14ac:dyDescent="0.25">
      <c r="A12" s="69" t="s">
        <v>44</v>
      </c>
      <c r="B12" s="69"/>
      <c r="C12" s="22">
        <f t="shared" si="1"/>
        <v>525</v>
      </c>
      <c r="D12" s="26">
        <f>SUM('All Blocks'!F46)</f>
        <v>4000</v>
      </c>
      <c r="E12" s="69"/>
      <c r="F12" s="66">
        <v>3475</v>
      </c>
      <c r="G12" s="26">
        <f>SUM('All Blocks'!I46)</f>
        <v>4000</v>
      </c>
      <c r="H12" s="23">
        <f>G12/12*Summary!$G$30</f>
        <v>1000</v>
      </c>
      <c r="I12" s="23">
        <f>SUM('All Blocks'!K46)</f>
        <v>1000</v>
      </c>
      <c r="J12" s="25">
        <f t="shared" si="0"/>
        <v>0</v>
      </c>
      <c r="K12" s="21"/>
      <c r="L12" s="31" t="s">
        <v>227</v>
      </c>
      <c r="M12" s="31"/>
      <c r="N12" s="31"/>
      <c r="O12" s="637">
        <v>900</v>
      </c>
      <c r="P12" s="79"/>
      <c r="Q12" s="79"/>
    </row>
    <row r="13" spans="1:23" x14ac:dyDescent="0.25">
      <c r="A13" s="69" t="s">
        <v>45</v>
      </c>
      <c r="B13" s="69"/>
      <c r="C13" s="22">
        <f t="shared" si="1"/>
        <v>505</v>
      </c>
      <c r="D13" s="24">
        <f>SUM('All Blocks'!P31)</f>
        <v>6319</v>
      </c>
      <c r="E13" s="69"/>
      <c r="F13" s="66">
        <v>5814</v>
      </c>
      <c r="G13" s="24">
        <f>SUM('All Blocks'!S31)</f>
        <v>6319</v>
      </c>
      <c r="H13" s="23">
        <f>G13/12*Summary!$G$30</f>
        <v>1579.75</v>
      </c>
      <c r="I13" s="25">
        <f>SUM('All Blocks'!U31)</f>
        <v>1791.92</v>
      </c>
      <c r="J13" s="25">
        <f t="shared" si="0"/>
        <v>-212.17000000000007</v>
      </c>
      <c r="K13" s="20"/>
      <c r="L13" s="31" t="s">
        <v>228</v>
      </c>
      <c r="M13" s="31"/>
      <c r="N13" s="31"/>
      <c r="O13" s="637">
        <v>8725</v>
      </c>
      <c r="P13" s="79"/>
      <c r="Q13" s="79"/>
    </row>
    <row r="14" spans="1:23" x14ac:dyDescent="0.25">
      <c r="A14" s="69" t="s">
        <v>46</v>
      </c>
      <c r="B14" s="69"/>
      <c r="C14" s="22">
        <f t="shared" si="1"/>
        <v>387</v>
      </c>
      <c r="D14" s="24">
        <f>SUM('All Blocks'!Z31)</f>
        <v>3201</v>
      </c>
      <c r="E14" s="69"/>
      <c r="F14" s="66">
        <v>2814</v>
      </c>
      <c r="G14" s="24">
        <f>SUM('All Blocks'!AB31)</f>
        <v>3201</v>
      </c>
      <c r="H14" s="23">
        <f>G14/12*Summary!$G$30</f>
        <v>800.25</v>
      </c>
      <c r="I14" s="25">
        <f>SUM('All Blocks'!AD31)</f>
        <v>746.43000000000006</v>
      </c>
      <c r="J14" s="25">
        <f t="shared" si="0"/>
        <v>53.819999999999936</v>
      </c>
      <c r="L14" s="31" t="s">
        <v>229</v>
      </c>
      <c r="M14" s="31"/>
      <c r="N14" s="31"/>
      <c r="O14" s="637">
        <v>4.72</v>
      </c>
      <c r="P14" s="79"/>
      <c r="Q14" s="79"/>
    </row>
    <row r="15" spans="1:23" x14ac:dyDescent="0.25">
      <c r="A15" s="69" t="s">
        <v>47</v>
      </c>
      <c r="B15" s="69"/>
      <c r="C15" s="22">
        <f t="shared" si="1"/>
        <v>945</v>
      </c>
      <c r="D15" s="24">
        <f>SUM('All Blocks'!AI31)</f>
        <v>9121</v>
      </c>
      <c r="E15" s="69"/>
      <c r="F15" s="66">
        <v>8176</v>
      </c>
      <c r="G15" s="24">
        <f>SUM('All Blocks'!AK31)</f>
        <v>9121</v>
      </c>
      <c r="H15" s="23">
        <f>G15/12*Summary!$G$30</f>
        <v>2280.25</v>
      </c>
      <c r="I15" s="25">
        <f>SUM('All Blocks'!AM31)</f>
        <v>2329.94</v>
      </c>
      <c r="J15" s="25">
        <f>H15-I15</f>
        <v>-49.690000000000055</v>
      </c>
      <c r="L15" s="64"/>
      <c r="M15" s="64"/>
      <c r="N15" s="64"/>
      <c r="O15" s="637"/>
      <c r="P15" s="79"/>
      <c r="Q15" s="79"/>
    </row>
    <row r="16" spans="1:23" x14ac:dyDescent="0.25">
      <c r="A16" s="70" t="s">
        <v>48</v>
      </c>
      <c r="B16" s="70"/>
      <c r="C16" s="22">
        <f t="shared" si="1"/>
        <v>4295</v>
      </c>
      <c r="D16" s="24">
        <f>SUM('All Blocks'!AR31)</f>
        <v>10057</v>
      </c>
      <c r="E16" s="70"/>
      <c r="F16" s="66">
        <v>5762</v>
      </c>
      <c r="G16" s="24">
        <f>SUM('All Blocks'!AT31)</f>
        <v>10057</v>
      </c>
      <c r="H16" s="23">
        <f>G16/12*Summary!$G$30</f>
        <v>2514.25</v>
      </c>
      <c r="I16" s="25">
        <f>SUM('All Blocks'!AV31)</f>
        <v>2412.34</v>
      </c>
      <c r="J16" s="25">
        <f t="shared" si="0"/>
        <v>101.90999999999985</v>
      </c>
      <c r="L16" s="633" t="s">
        <v>231</v>
      </c>
      <c r="M16" s="64"/>
      <c r="N16" s="64"/>
      <c r="O16" s="636">
        <v>130</v>
      </c>
      <c r="P16" s="79"/>
      <c r="Q16" s="79"/>
    </row>
    <row r="17" spans="1:17" x14ac:dyDescent="0.25">
      <c r="A17" s="70" t="s">
        <v>49</v>
      </c>
      <c r="B17" s="70"/>
      <c r="C17" s="22">
        <f t="shared" si="1"/>
        <v>2467</v>
      </c>
      <c r="D17" s="24">
        <f>SUM('All Blocks'!F87)</f>
        <v>6172</v>
      </c>
      <c r="E17" s="70"/>
      <c r="F17" s="66">
        <v>3705</v>
      </c>
      <c r="G17" s="24">
        <f>SUM('All Blocks'!I87)</f>
        <v>6172</v>
      </c>
      <c r="H17" s="23">
        <f>G17/12*Summary!$G$30</f>
        <v>1543</v>
      </c>
      <c r="I17" s="25">
        <f>SUM('All Blocks'!K87)</f>
        <v>2641.23</v>
      </c>
      <c r="J17" s="25">
        <f t="shared" si="0"/>
        <v>-1098.23</v>
      </c>
      <c r="L17" s="64"/>
      <c r="M17" s="64"/>
      <c r="N17" s="64"/>
      <c r="O17" s="637"/>
      <c r="P17" s="79"/>
      <c r="Q17" s="79"/>
    </row>
    <row r="18" spans="1:17" x14ac:dyDescent="0.25">
      <c r="A18" s="70" t="s">
        <v>50</v>
      </c>
      <c r="B18" s="70"/>
      <c r="C18" s="22">
        <f t="shared" si="1"/>
        <v>454.5</v>
      </c>
      <c r="D18" s="24">
        <f>SUM('All Blocks'!P87)</f>
        <v>6679</v>
      </c>
      <c r="E18" s="70"/>
      <c r="F18" s="66">
        <v>6224.5</v>
      </c>
      <c r="G18" s="24">
        <f>SUM('All Blocks'!S87)</f>
        <v>6679</v>
      </c>
      <c r="H18" s="23">
        <f>G18/12*Summary!$G$30</f>
        <v>1669.75</v>
      </c>
      <c r="I18" s="25">
        <f>SUM('All Blocks'!U87)</f>
        <v>2163.5</v>
      </c>
      <c r="J18" s="25">
        <f t="shared" si="0"/>
        <v>-493.75</v>
      </c>
      <c r="L18" s="64"/>
      <c r="M18" s="64"/>
      <c r="N18" s="64"/>
      <c r="O18" s="634" t="s">
        <v>150</v>
      </c>
      <c r="P18" s="79"/>
      <c r="Q18" s="79"/>
    </row>
    <row r="19" spans="1:17" x14ac:dyDescent="0.25">
      <c r="A19" s="70" t="s">
        <v>51</v>
      </c>
      <c r="B19" s="70"/>
      <c r="C19" s="22">
        <f t="shared" si="1"/>
        <v>-86</v>
      </c>
      <c r="D19" s="24">
        <f>SUM('All Blocks'!Z87)</f>
        <v>23325</v>
      </c>
      <c r="E19" s="70"/>
      <c r="F19" s="66">
        <v>23411</v>
      </c>
      <c r="G19" s="24">
        <f>SUM('All Blocks'!AB87)</f>
        <v>23325</v>
      </c>
      <c r="H19" s="23">
        <f>G19/12*Summary!$G$30</f>
        <v>5831.25</v>
      </c>
      <c r="I19" s="25">
        <f>SUM('All Blocks'!AD87)</f>
        <v>7624.71</v>
      </c>
      <c r="J19" s="25">
        <f t="shared" si="0"/>
        <v>-1793.46</v>
      </c>
      <c r="L19" s="64"/>
      <c r="M19" s="64"/>
      <c r="N19" s="64"/>
      <c r="P19" s="79"/>
      <c r="Q19" s="79"/>
    </row>
    <row r="20" spans="1:17" x14ac:dyDescent="0.25">
      <c r="A20" s="70" t="s">
        <v>52</v>
      </c>
      <c r="B20" s="70"/>
      <c r="C20" s="22">
        <f t="shared" si="1"/>
        <v>661</v>
      </c>
      <c r="D20" s="24">
        <f>SUM('All Blocks'!AI87)</f>
        <v>2673</v>
      </c>
      <c r="E20" s="70"/>
      <c r="F20" s="66">
        <v>2012</v>
      </c>
      <c r="G20" s="24">
        <f>SUM('All Blocks'!AK87)</f>
        <v>2673</v>
      </c>
      <c r="H20" s="23">
        <f>G20/12*Summary!$G$30</f>
        <v>668.25</v>
      </c>
      <c r="I20" s="25">
        <f>SUM('All Blocks'!AM87)</f>
        <v>1000.02</v>
      </c>
      <c r="J20" s="25">
        <f t="shared" si="0"/>
        <v>-331.77</v>
      </c>
      <c r="L20" s="64"/>
      <c r="M20" s="64"/>
      <c r="N20" s="64"/>
      <c r="P20" s="79"/>
      <c r="Q20" s="79"/>
    </row>
    <row r="21" spans="1:17" x14ac:dyDescent="0.25">
      <c r="A21" s="69" t="s">
        <v>53</v>
      </c>
      <c r="B21" s="69"/>
      <c r="C21" s="22">
        <f t="shared" si="1"/>
        <v>1535</v>
      </c>
      <c r="D21" s="24">
        <f>SUM('All Blocks'!P46)</f>
        <v>4440</v>
      </c>
      <c r="E21" s="69"/>
      <c r="F21" s="66">
        <v>2905</v>
      </c>
      <c r="G21" s="24">
        <f>SUM('All Blocks'!S46)</f>
        <v>4440</v>
      </c>
      <c r="H21" s="23">
        <f>G21/12*Summary!$G$30</f>
        <v>1110</v>
      </c>
      <c r="I21" s="25">
        <f>SUM('All Blocks'!U46)</f>
        <v>1110</v>
      </c>
      <c r="J21" s="25">
        <f t="shared" si="0"/>
        <v>0</v>
      </c>
      <c r="L21" s="64"/>
      <c r="M21" s="64"/>
      <c r="N21" s="64"/>
      <c r="P21" s="79"/>
      <c r="Q21" s="79"/>
    </row>
    <row r="22" spans="1:17" x14ac:dyDescent="0.25">
      <c r="A22" s="69" t="s">
        <v>54</v>
      </c>
      <c r="B22" s="69"/>
      <c r="C22" s="22">
        <f t="shared" si="1"/>
        <v>926</v>
      </c>
      <c r="D22" s="24">
        <f>SUM('All Blocks'!AR87)</f>
        <v>3611</v>
      </c>
      <c r="E22" s="69"/>
      <c r="F22" s="66">
        <v>2685</v>
      </c>
      <c r="G22" s="24">
        <f>SUM('All Blocks'!AT87)</f>
        <v>3611</v>
      </c>
      <c r="H22" s="23">
        <f>G22/12*Summary!$G$30</f>
        <v>902.75</v>
      </c>
      <c r="I22" s="25">
        <f>SUM('All Blocks'!AV87)</f>
        <v>896.75599999999997</v>
      </c>
      <c r="J22" s="25">
        <f t="shared" si="0"/>
        <v>5.9940000000000282</v>
      </c>
      <c r="L22" s="64"/>
      <c r="M22" s="64"/>
      <c r="N22" s="64"/>
      <c r="P22" s="79"/>
      <c r="Q22" s="79"/>
    </row>
    <row r="23" spans="1:17" x14ac:dyDescent="0.25">
      <c r="H23" s="25"/>
      <c r="I23" s="25"/>
      <c r="J23" s="31"/>
      <c r="L23" s="31"/>
      <c r="M23" s="31"/>
      <c r="N23" s="31"/>
      <c r="P23" s="79"/>
      <c r="Q23" s="79"/>
    </row>
    <row r="24" spans="1:17" ht="16.2" thickBot="1" x14ac:dyDescent="0.3">
      <c r="A24" s="71" t="s">
        <v>0</v>
      </c>
      <c r="B24" s="77"/>
      <c r="C24" s="27">
        <f>SUM(C8:C23)</f>
        <v>45538.75</v>
      </c>
      <c r="D24" s="28">
        <f>SUM(D8:D23)</f>
        <v>363613.25</v>
      </c>
      <c r="E24" s="77"/>
      <c r="F24" s="67">
        <f>SUM(F8:F23)</f>
        <v>318074.5</v>
      </c>
      <c r="G24" s="28">
        <f>SUM(G8:G23)</f>
        <v>363613.25</v>
      </c>
      <c r="H24" s="29">
        <f t="shared" ref="H24:J24" si="2">SUM(H8:H23)</f>
        <v>90903.3125</v>
      </c>
      <c r="I24" s="29">
        <f t="shared" si="2"/>
        <v>115151.72899999999</v>
      </c>
      <c r="J24" s="29">
        <f t="shared" si="2"/>
        <v>-24248.416499999999</v>
      </c>
      <c r="L24" s="31"/>
      <c r="M24" s="31"/>
      <c r="N24" s="31"/>
      <c r="P24" s="79"/>
      <c r="Q24" s="79"/>
    </row>
    <row r="25" spans="1:17" x14ac:dyDescent="0.25">
      <c r="A25" s="7"/>
      <c r="B25" s="7"/>
      <c r="C25" s="7"/>
      <c r="D25" s="552"/>
      <c r="E25" s="7"/>
      <c r="F25" s="7"/>
      <c r="G25" s="552"/>
      <c r="H25" s="562"/>
      <c r="I25" s="562"/>
      <c r="J25" s="111"/>
      <c r="K25" s="7"/>
      <c r="P25" s="79"/>
      <c r="Q25" s="79"/>
    </row>
    <row r="26" spans="1:17" ht="19.8" x14ac:dyDescent="0.25">
      <c r="A26" s="126" t="s">
        <v>139</v>
      </c>
      <c r="B26" s="126"/>
      <c r="C26" s="126"/>
      <c r="D26" s="556">
        <v>5.0000000000000001E-3</v>
      </c>
      <c r="G26" s="139" t="s">
        <v>148</v>
      </c>
      <c r="H26" s="553">
        <v>1.7000000000000001E-2</v>
      </c>
      <c r="K26" s="74"/>
      <c r="L26" s="79"/>
      <c r="M26" s="424"/>
      <c r="P26" s="79"/>
      <c r="Q26" s="79"/>
    </row>
    <row r="27" spans="1:17" x14ac:dyDescent="0.25">
      <c r="A27" s="80" t="s">
        <v>140</v>
      </c>
      <c r="B27" s="80"/>
      <c r="C27" s="80"/>
      <c r="D27" s="557"/>
      <c r="E27" s="80"/>
      <c r="G27" s="79"/>
      <c r="H27" s="551"/>
      <c r="K27" s="74"/>
      <c r="L27" s="79"/>
      <c r="M27" s="79"/>
      <c r="P27" s="79"/>
      <c r="Q27" s="79"/>
    </row>
    <row r="28" spans="1:17" x14ac:dyDescent="0.25">
      <c r="G28" s="79"/>
      <c r="H28" s="551"/>
      <c r="K28" s="74"/>
      <c r="L28" s="79"/>
      <c r="M28" s="79"/>
      <c r="P28" s="79"/>
      <c r="Q28" s="79"/>
    </row>
    <row r="29" spans="1:17" ht="21" customHeight="1" x14ac:dyDescent="0.25">
      <c r="A29" s="690" t="s">
        <v>141</v>
      </c>
      <c r="C29" s="683">
        <v>2021</v>
      </c>
      <c r="D29" s="684"/>
      <c r="G29" s="421">
        <v>2021</v>
      </c>
      <c r="H29" s="563"/>
      <c r="I29" s="685" t="s">
        <v>146</v>
      </c>
      <c r="J29" s="685"/>
      <c r="K29" s="418"/>
      <c r="L29" s="424"/>
      <c r="M29" s="79"/>
      <c r="P29" s="79"/>
      <c r="Q29" s="79"/>
    </row>
    <row r="30" spans="1:17" ht="14.4" customHeight="1" x14ac:dyDescent="0.25">
      <c r="A30" s="691"/>
      <c r="C30" s="697">
        <v>12</v>
      </c>
      <c r="D30" s="699" t="str">
        <f>TEXT(DATE(1900,C30,1),"MMMM")</f>
        <v>December</v>
      </c>
      <c r="G30" s="554">
        <v>3</v>
      </c>
      <c r="H30" s="422" t="str">
        <f>TEXT(DATE(1900,G30,1),"MMMM")</f>
        <v>March</v>
      </c>
      <c r="I30" s="685"/>
      <c r="J30" s="685"/>
      <c r="K30" s="418"/>
      <c r="L30" s="424"/>
      <c r="M30" s="79"/>
      <c r="P30" s="79"/>
      <c r="Q30" s="79"/>
    </row>
    <row r="31" spans="1:17" ht="14.4" customHeight="1" x14ac:dyDescent="0.25">
      <c r="A31" s="692"/>
      <c r="C31" s="698"/>
      <c r="D31" s="700"/>
      <c r="G31" s="555"/>
      <c r="H31" s="423"/>
      <c r="I31" s="685"/>
      <c r="J31" s="685"/>
      <c r="K31" s="418"/>
      <c r="L31" s="424"/>
      <c r="M31" s="79"/>
    </row>
    <row r="32" spans="1:17" x14ac:dyDescent="0.25">
      <c r="C32" s="695"/>
      <c r="D32" s="696"/>
      <c r="G32" s="425" t="s">
        <v>149</v>
      </c>
      <c r="H32" s="564"/>
      <c r="I32" s="685"/>
      <c r="J32" s="685"/>
      <c r="K32" s="74"/>
      <c r="L32" s="79"/>
      <c r="M32" s="79"/>
    </row>
    <row r="33" spans="1:4" x14ac:dyDescent="0.25">
      <c r="A33" s="693" t="s">
        <v>147</v>
      </c>
      <c r="B33" s="694"/>
      <c r="C33" s="694"/>
      <c r="D33" s="694"/>
    </row>
    <row r="34" spans="1:4" x14ac:dyDescent="0.25">
      <c r="A34" s="694"/>
      <c r="B34" s="694"/>
      <c r="C34" s="694"/>
      <c r="D34" s="694"/>
    </row>
    <row r="35" spans="1:4" x14ac:dyDescent="0.25">
      <c r="A35" s="694"/>
      <c r="B35" s="694"/>
      <c r="C35" s="694"/>
      <c r="D35" s="694"/>
    </row>
  </sheetData>
  <mergeCells count="12">
    <mergeCell ref="A29:A31"/>
    <mergeCell ref="A33:D35"/>
    <mergeCell ref="C32:D32"/>
    <mergeCell ref="C30:C31"/>
    <mergeCell ref="D30:D31"/>
    <mergeCell ref="F3:J3"/>
    <mergeCell ref="F4:F5"/>
    <mergeCell ref="G4:H4"/>
    <mergeCell ref="C29:D29"/>
    <mergeCell ref="I29:J32"/>
    <mergeCell ref="C4:C5"/>
    <mergeCell ref="D4:D5"/>
  </mergeCells>
  <phoneticPr fontId="22" type="noConversion"/>
  <pageMargins left="0.70866141732283472" right="0.70866141732283472" top="0.74803149606299213" bottom="0.15748031496062992" header="0.31496062992125984" footer="0.31496062992125984"/>
  <pageSetup paperSize="8" fitToHeight="0" orientation="landscape" r:id="rId1"/>
  <header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2"/>
  <sheetViews>
    <sheetView showGridLines="0" zoomScale="80" zoomScaleNormal="80" workbookViewId="0">
      <pane ySplit="8" topLeftCell="A37" activePane="bottomLeft" state="frozen"/>
      <selection activeCell="H32" sqref="H32:I32"/>
      <selection pane="bottomLeft" activeCell="V55" sqref="V55"/>
    </sheetView>
  </sheetViews>
  <sheetFormatPr defaultColWidth="9.109375" defaultRowHeight="14.4" x14ac:dyDescent="0.25"/>
  <cols>
    <col min="1" max="1" width="65.6640625" style="79" customWidth="1"/>
    <col min="2" max="2" width="1.6640625" style="79" customWidth="1"/>
    <col min="3" max="3" width="18.109375" style="94" customWidth="1"/>
    <col min="4" max="4" width="0.21875" style="79" customWidth="1"/>
    <col min="5" max="5" width="12.6640625" style="79" hidden="1" customWidth="1"/>
    <col min="6" max="6" width="1.6640625" style="74" hidden="1" customWidth="1"/>
    <col min="7" max="7" width="1.6640625" style="79" hidden="1" customWidth="1"/>
    <col min="8" max="11" width="12.6640625" style="105" customWidth="1"/>
    <col min="12" max="12" width="2.6640625" style="79" customWidth="1"/>
    <col min="13" max="13" width="59" style="79" bestFit="1" customWidth="1"/>
    <col min="14" max="14" width="1.6640625" style="79" bestFit="1" customWidth="1"/>
    <col min="15" max="15" width="14.88671875" style="72" customWidth="1"/>
    <col min="16" max="16" width="18.109375" style="79" hidden="1" customWidth="1"/>
    <col min="17" max="17" width="9.6640625" style="79" hidden="1" customWidth="1"/>
    <col min="18" max="19" width="1.6640625" style="79" hidden="1" customWidth="1"/>
    <col min="20" max="20" width="12" style="79" bestFit="1" customWidth="1"/>
    <col min="21" max="21" width="14" style="79" bestFit="1" customWidth="1"/>
    <col min="22" max="22" width="10.44140625" style="79" bestFit="1" customWidth="1"/>
    <col min="23" max="23" width="15.109375" style="79" bestFit="1" customWidth="1"/>
    <col min="24" max="24" width="9.109375" style="79"/>
    <col min="25" max="25" width="42.6640625" style="79" customWidth="1"/>
    <col min="26" max="26" width="1.6640625" style="79" customWidth="1"/>
    <col min="27" max="27" width="15.33203125" style="79" customWidth="1"/>
    <col min="28" max="28" width="0.21875" style="79" customWidth="1"/>
    <col min="29" max="29" width="12.6640625" style="79" hidden="1" customWidth="1"/>
    <col min="30" max="31" width="1.6640625" style="79" hidden="1" customWidth="1"/>
    <col min="32" max="35" width="12.6640625" style="79" customWidth="1"/>
    <col min="36" max="16384" width="9.109375" style="79"/>
  </cols>
  <sheetData>
    <row r="1" spans="1:35" ht="25.8" x14ac:dyDescent="0.25">
      <c r="A1" s="595" t="s">
        <v>153</v>
      </c>
      <c r="B1" s="596"/>
      <c r="C1" s="596"/>
    </row>
    <row r="2" spans="1:35" x14ac:dyDescent="0.25">
      <c r="A2" s="701" t="s">
        <v>220</v>
      </c>
      <c r="B2" s="701"/>
      <c r="C2" s="701"/>
    </row>
    <row r="3" spans="1:35" ht="15" thickBot="1" x14ac:dyDescent="0.3">
      <c r="A3" s="701"/>
      <c r="B3" s="701"/>
      <c r="C3" s="701"/>
    </row>
    <row r="4" spans="1:35" ht="21" x14ac:dyDescent="0.25">
      <c r="A4" s="220" t="s">
        <v>133</v>
      </c>
      <c r="B4" s="439"/>
      <c r="C4" s="492"/>
      <c r="D4" s="439"/>
      <c r="E4" s="439"/>
      <c r="F4" s="440"/>
      <c r="G4" s="439"/>
      <c r="H4" s="319"/>
      <c r="I4" s="319"/>
      <c r="J4" s="319"/>
      <c r="K4" s="320"/>
      <c r="M4" s="220" t="s">
        <v>73</v>
      </c>
      <c r="N4" s="439"/>
      <c r="O4" s="487"/>
      <c r="P4" s="439"/>
      <c r="Q4" s="439"/>
      <c r="R4" s="440"/>
      <c r="S4" s="439"/>
      <c r="T4" s="319"/>
      <c r="U4" s="319"/>
      <c r="V4" s="319"/>
      <c r="W4" s="320"/>
      <c r="Y4" s="220" t="s">
        <v>7</v>
      </c>
      <c r="Z4" s="439"/>
      <c r="AA4" s="439"/>
      <c r="AB4" s="534" t="s">
        <v>150</v>
      </c>
      <c r="AC4" s="439"/>
      <c r="AD4" s="440"/>
      <c r="AE4" s="439"/>
      <c r="AF4" s="319"/>
      <c r="AG4" s="319"/>
      <c r="AH4" s="319"/>
      <c r="AI4" s="320"/>
    </row>
    <row r="5" spans="1:35" x14ac:dyDescent="0.3">
      <c r="A5" s="147"/>
      <c r="B5" s="6"/>
      <c r="C5" s="124"/>
      <c r="D5" s="6"/>
      <c r="E5" s="6"/>
      <c r="F5" s="148"/>
      <c r="G5" s="6"/>
      <c r="H5" s="215"/>
      <c r="I5" s="215"/>
      <c r="J5" s="215"/>
      <c r="K5" s="216"/>
      <c r="M5" s="183"/>
      <c r="N5" s="128"/>
      <c r="O5" s="490"/>
      <c r="P5" s="128"/>
      <c r="Q5" s="128"/>
      <c r="R5" s="184"/>
      <c r="S5" s="128"/>
      <c r="T5" s="215"/>
      <c r="U5" s="215"/>
      <c r="V5" s="215"/>
      <c r="W5" s="216"/>
      <c r="Y5" s="147"/>
      <c r="Z5" s="6"/>
      <c r="AA5" s="128"/>
      <c r="AB5" s="6"/>
      <c r="AC5" s="6"/>
      <c r="AD5" s="148"/>
      <c r="AE5" s="6"/>
      <c r="AF5" s="215"/>
      <c r="AG5" s="215"/>
      <c r="AH5" s="215"/>
      <c r="AI5" s="216"/>
    </row>
    <row r="6" spans="1:35" s="92" customFormat="1" ht="21" x14ac:dyDescent="0.4">
      <c r="A6" s="441" t="s">
        <v>144</v>
      </c>
      <c r="B6" s="217"/>
      <c r="C6" s="488" t="s">
        <v>158</v>
      </c>
      <c r="D6" s="712">
        <v>2021</v>
      </c>
      <c r="E6" s="713"/>
      <c r="F6" s="133"/>
      <c r="G6" s="217"/>
      <c r="H6" s="717">
        <v>2021</v>
      </c>
      <c r="I6" s="704"/>
      <c r="J6" s="704"/>
      <c r="K6" s="705"/>
      <c r="L6" s="91"/>
      <c r="M6" s="515" t="s">
        <v>144</v>
      </c>
      <c r="N6" s="217"/>
      <c r="O6" s="488" t="s">
        <v>158</v>
      </c>
      <c r="P6" s="712">
        <v>2021</v>
      </c>
      <c r="Q6" s="713"/>
      <c r="R6" s="133"/>
      <c r="S6" s="217"/>
      <c r="T6" s="714">
        <v>2021</v>
      </c>
      <c r="U6" s="715"/>
      <c r="V6" s="715"/>
      <c r="W6" s="716"/>
      <c r="Y6" s="441" t="s">
        <v>144</v>
      </c>
      <c r="Z6" s="217"/>
      <c r="AA6" s="351" t="s">
        <v>158</v>
      </c>
      <c r="AB6" s="702">
        <v>2021</v>
      </c>
      <c r="AC6" s="703"/>
      <c r="AD6" s="133"/>
      <c r="AE6" s="217"/>
      <c r="AF6" s="704"/>
      <c r="AG6" s="704"/>
      <c r="AH6" s="704"/>
      <c r="AI6" s="705"/>
    </row>
    <row r="7" spans="1:35" ht="15" customHeight="1" x14ac:dyDescent="0.25">
      <c r="A7" s="199"/>
      <c r="B7" s="9"/>
      <c r="C7" s="124"/>
      <c r="D7" s="706" t="s">
        <v>150</v>
      </c>
      <c r="E7" s="708" t="s">
        <v>35</v>
      </c>
      <c r="F7" s="78"/>
      <c r="G7" s="9"/>
      <c r="H7" s="710" t="s">
        <v>107</v>
      </c>
      <c r="I7" s="711"/>
      <c r="J7" s="122" t="s">
        <v>85</v>
      </c>
      <c r="K7" s="152" t="s">
        <v>79</v>
      </c>
      <c r="L7" s="95"/>
      <c r="M7" s="199"/>
      <c r="N7" s="9"/>
      <c r="O7" s="124"/>
      <c r="P7" s="706" t="s">
        <v>150</v>
      </c>
      <c r="Q7" s="708" t="s">
        <v>35</v>
      </c>
      <c r="R7" s="78"/>
      <c r="S7" s="9"/>
      <c r="T7" s="710" t="s">
        <v>107</v>
      </c>
      <c r="U7" s="711"/>
      <c r="V7" s="122" t="s">
        <v>85</v>
      </c>
      <c r="W7" s="152" t="s">
        <v>79</v>
      </c>
      <c r="Y7" s="199"/>
      <c r="Z7" s="9"/>
      <c r="AA7" s="9"/>
      <c r="AB7" s="706" t="s">
        <v>138</v>
      </c>
      <c r="AC7" s="708" t="s">
        <v>35</v>
      </c>
      <c r="AD7" s="78"/>
      <c r="AE7" s="9"/>
      <c r="AF7" s="710" t="s">
        <v>107</v>
      </c>
      <c r="AG7" s="711"/>
      <c r="AH7" s="122" t="s">
        <v>85</v>
      </c>
      <c r="AI7" s="152" t="s">
        <v>79</v>
      </c>
    </row>
    <row r="8" spans="1:35" ht="19.5" customHeight="1" x14ac:dyDescent="0.25">
      <c r="A8" s="199"/>
      <c r="B8" s="9"/>
      <c r="C8" s="124"/>
      <c r="D8" s="707"/>
      <c r="E8" s="709"/>
      <c r="F8" s="153"/>
      <c r="G8" s="9"/>
      <c r="H8" s="112" t="s">
        <v>106</v>
      </c>
      <c r="I8" s="442" t="s">
        <v>142</v>
      </c>
      <c r="J8" s="426" t="str">
        <f>Summary!$H$30</f>
        <v>March</v>
      </c>
      <c r="K8" s="155" t="s">
        <v>143</v>
      </c>
      <c r="L8" s="95"/>
      <c r="M8" s="199"/>
      <c r="N8" s="9"/>
      <c r="O8" s="124"/>
      <c r="P8" s="707"/>
      <c r="Q8" s="709"/>
      <c r="R8" s="153"/>
      <c r="S8" s="9"/>
      <c r="T8" s="112" t="s">
        <v>106</v>
      </c>
      <c r="U8" s="141" t="s">
        <v>142</v>
      </c>
      <c r="V8" s="426" t="str">
        <f>Summary!$H$30</f>
        <v>March</v>
      </c>
      <c r="W8" s="155" t="s">
        <v>143</v>
      </c>
      <c r="Y8" s="199"/>
      <c r="Z8" s="9"/>
      <c r="AA8" s="9"/>
      <c r="AB8" s="707"/>
      <c r="AC8" s="709"/>
      <c r="AD8" s="153"/>
      <c r="AE8" s="9"/>
      <c r="AF8" s="112" t="s">
        <v>106</v>
      </c>
      <c r="AG8" s="141" t="s">
        <v>142</v>
      </c>
      <c r="AH8" s="426" t="str">
        <f>Summary!$H$30</f>
        <v>March</v>
      </c>
      <c r="AI8" s="155" t="s">
        <v>143</v>
      </c>
    </row>
    <row r="9" spans="1:35" x14ac:dyDescent="0.3">
      <c r="A9" s="147"/>
      <c r="B9" s="6"/>
      <c r="C9" s="124"/>
      <c r="D9" s="6"/>
      <c r="E9" s="6"/>
      <c r="F9" s="148"/>
      <c r="G9" s="6"/>
      <c r="H9" s="443"/>
      <c r="I9" s="443"/>
      <c r="J9" s="443"/>
      <c r="K9" s="444"/>
      <c r="M9" s="183"/>
      <c r="N9" s="128"/>
      <c r="O9" s="490"/>
      <c r="P9" s="128"/>
      <c r="Q9" s="128"/>
      <c r="R9" s="184"/>
      <c r="S9" s="128"/>
      <c r="T9" s="186"/>
      <c r="U9" s="186"/>
      <c r="V9" s="186"/>
      <c r="W9" s="187"/>
      <c r="Y9" s="535"/>
      <c r="Z9" s="110"/>
      <c r="AA9" s="128"/>
      <c r="AB9" s="110"/>
      <c r="AC9" s="110"/>
      <c r="AD9" s="110"/>
      <c r="AE9" s="110"/>
      <c r="AF9" s="107"/>
      <c r="AG9" s="107"/>
      <c r="AH9" s="107"/>
      <c r="AI9" s="536"/>
    </row>
    <row r="10" spans="1:35" ht="15.6" x14ac:dyDescent="0.3">
      <c r="A10" s="445" t="s">
        <v>3</v>
      </c>
      <c r="B10" s="446"/>
      <c r="C10" s="489"/>
      <c r="D10" s="446"/>
      <c r="E10" s="447"/>
      <c r="F10" s="448"/>
      <c r="G10" s="446"/>
      <c r="H10" s="443"/>
      <c r="I10" s="443"/>
      <c r="J10" s="447"/>
      <c r="K10" s="444"/>
      <c r="M10" s="516" t="s">
        <v>25</v>
      </c>
      <c r="N10" s="185"/>
      <c r="O10" s="517"/>
      <c r="P10" s="185"/>
      <c r="Q10" s="51"/>
      <c r="R10" s="518"/>
      <c r="S10" s="185"/>
      <c r="T10" s="186"/>
      <c r="U10" s="186"/>
      <c r="V10" s="51"/>
      <c r="W10" s="187"/>
      <c r="Y10" s="470" t="s">
        <v>1</v>
      </c>
      <c r="Z10" s="174"/>
      <c r="AA10" s="185"/>
      <c r="AB10" s="174"/>
      <c r="AC10" s="537"/>
      <c r="AD10" s="538"/>
      <c r="AE10" s="174"/>
      <c r="AF10" s="539"/>
      <c r="AG10" s="539"/>
      <c r="AH10" s="537" t="s">
        <v>150</v>
      </c>
      <c r="AI10" s="540"/>
    </row>
    <row r="11" spans="1:35" ht="16.5" customHeight="1" x14ac:dyDescent="0.3">
      <c r="A11" s="449" t="s">
        <v>82</v>
      </c>
      <c r="B11" s="450"/>
      <c r="C11" s="235">
        <v>4250</v>
      </c>
      <c r="D11" s="451">
        <f t="shared" ref="D11:D12" si="0">E11-H11</f>
        <v>0</v>
      </c>
      <c r="E11" s="452">
        <v>100973</v>
      </c>
      <c r="F11" s="108"/>
      <c r="G11" s="453"/>
      <c r="H11" s="443">
        <v>100973</v>
      </c>
      <c r="I11" s="163">
        <f>H11/12*Summary!$G$30</f>
        <v>25243.25</v>
      </c>
      <c r="J11" s="454">
        <v>15672.64</v>
      </c>
      <c r="K11" s="165">
        <f t="shared" ref="K11:K12" si="1">I11-J11</f>
        <v>9570.61</v>
      </c>
      <c r="M11" s="471" t="s">
        <v>96</v>
      </c>
      <c r="N11" s="128"/>
      <c r="O11" s="490">
        <v>4500</v>
      </c>
      <c r="P11" s="451">
        <f>Q11-T11</f>
        <v>0</v>
      </c>
      <c r="Q11" s="472">
        <v>1380</v>
      </c>
      <c r="R11" s="63"/>
      <c r="S11" s="189"/>
      <c r="T11" s="63">
        <v>1380</v>
      </c>
      <c r="U11" s="163">
        <f>T11/12*Summary!$G$30</f>
        <v>345</v>
      </c>
      <c r="V11" s="473">
        <v>0</v>
      </c>
      <c r="W11" s="474">
        <f t="shared" ref="W11:W15" si="2">U11-V11</f>
        <v>345</v>
      </c>
      <c r="Y11" s="478" t="s">
        <v>67</v>
      </c>
      <c r="Z11" s="175"/>
      <c r="AA11" s="128">
        <v>4750</v>
      </c>
      <c r="AB11" s="451">
        <f>AC11-AF11</f>
        <v>0</v>
      </c>
      <c r="AC11" s="541">
        <v>45920</v>
      </c>
      <c r="AD11" s="542"/>
      <c r="AE11" s="175"/>
      <c r="AF11" s="543">
        <v>45920</v>
      </c>
      <c r="AG11" s="163">
        <f>AF11/12*Summary!$G$30</f>
        <v>11480</v>
      </c>
      <c r="AH11" s="544">
        <v>45920</v>
      </c>
      <c r="AI11" s="474">
        <f t="shared" ref="AI11:AI13" si="3">AG11-AH11</f>
        <v>-34440</v>
      </c>
    </row>
    <row r="12" spans="1:35" ht="16.5" customHeight="1" x14ac:dyDescent="0.3">
      <c r="A12" s="455" t="s">
        <v>65</v>
      </c>
      <c r="B12" s="450"/>
      <c r="C12" s="235">
        <v>4251</v>
      </c>
      <c r="D12" s="451">
        <f t="shared" si="0"/>
        <v>0</v>
      </c>
      <c r="E12" s="452">
        <v>600</v>
      </c>
      <c r="F12" s="108"/>
      <c r="G12" s="456"/>
      <c r="H12" s="443">
        <v>600</v>
      </c>
      <c r="I12" s="163">
        <f>H12/12*Summary!$G$30</f>
        <v>150</v>
      </c>
      <c r="J12" s="454">
        <v>0</v>
      </c>
      <c r="K12" s="165">
        <f t="shared" si="1"/>
        <v>150</v>
      </c>
      <c r="M12" s="471" t="s">
        <v>60</v>
      </c>
      <c r="N12" s="128"/>
      <c r="O12" s="490">
        <v>4501</v>
      </c>
      <c r="P12" s="451">
        <f>Q12-T12</f>
        <v>0</v>
      </c>
      <c r="Q12" s="166">
        <v>240</v>
      </c>
      <c r="R12" s="167"/>
      <c r="S12" s="189"/>
      <c r="T12" s="162">
        <v>240</v>
      </c>
      <c r="U12" s="163">
        <f>T12/12*Summary!$G$30</f>
        <v>60</v>
      </c>
      <c r="V12" s="473">
        <v>40</v>
      </c>
      <c r="W12" s="474">
        <f t="shared" si="2"/>
        <v>20</v>
      </c>
      <c r="Y12" s="478" t="s">
        <v>8</v>
      </c>
      <c r="Z12" s="545" t="s">
        <v>150</v>
      </c>
      <c r="AA12" s="128">
        <v>4751</v>
      </c>
      <c r="AB12" s="451">
        <f>AC12-AF12</f>
        <v>0</v>
      </c>
      <c r="AC12" s="166">
        <v>665</v>
      </c>
      <c r="AD12" s="167"/>
      <c r="AE12" s="175"/>
      <c r="AF12" s="162">
        <v>665</v>
      </c>
      <c r="AG12" s="163">
        <f>AF12/12*Summary!$G$30</f>
        <v>166.25</v>
      </c>
      <c r="AH12" s="544">
        <v>664.55</v>
      </c>
      <c r="AI12" s="474">
        <f t="shared" si="3"/>
        <v>-498.29999999999995</v>
      </c>
    </row>
    <row r="13" spans="1:35" ht="16.5" customHeight="1" x14ac:dyDescent="0.3">
      <c r="A13" s="455" t="s">
        <v>33</v>
      </c>
      <c r="B13" s="450"/>
      <c r="C13" s="235">
        <v>4253</v>
      </c>
      <c r="D13" s="451">
        <f>E13-H13</f>
        <v>0</v>
      </c>
      <c r="E13" s="452">
        <v>300</v>
      </c>
      <c r="F13" s="108"/>
      <c r="G13" s="456"/>
      <c r="H13" s="443">
        <v>300</v>
      </c>
      <c r="I13" s="163">
        <f>H13/12*Summary!$G$30</f>
        <v>75</v>
      </c>
      <c r="J13" s="454">
        <v>0</v>
      </c>
      <c r="K13" s="165">
        <f>I13-J13</f>
        <v>75</v>
      </c>
      <c r="M13" s="471" t="s">
        <v>61</v>
      </c>
      <c r="N13" s="128"/>
      <c r="O13" s="490">
        <v>4502</v>
      </c>
      <c r="P13" s="451">
        <f>Q13-T13</f>
        <v>0</v>
      </c>
      <c r="Q13" s="166">
        <v>240</v>
      </c>
      <c r="R13" s="167"/>
      <c r="S13" s="189"/>
      <c r="T13" s="162">
        <v>240</v>
      </c>
      <c r="U13" s="163">
        <f>T13/12*Summary!$G$30</f>
        <v>60</v>
      </c>
      <c r="V13" s="473">
        <v>40</v>
      </c>
      <c r="W13" s="474">
        <f>U13-V13</f>
        <v>20</v>
      </c>
      <c r="Y13" s="478" t="s">
        <v>58</v>
      </c>
      <c r="Z13" s="545" t="s">
        <v>150</v>
      </c>
      <c r="AA13" s="128">
        <v>4752</v>
      </c>
      <c r="AB13" s="451">
        <f>AC13-AF13</f>
        <v>0</v>
      </c>
      <c r="AC13" s="166">
        <v>969</v>
      </c>
      <c r="AD13" s="167"/>
      <c r="AE13" s="175"/>
      <c r="AF13" s="162">
        <v>969</v>
      </c>
      <c r="AG13" s="163">
        <f>AF13/12*Summary!$G$30</f>
        <v>242.25</v>
      </c>
      <c r="AH13" s="544">
        <v>968.8</v>
      </c>
      <c r="AI13" s="474">
        <f t="shared" si="3"/>
        <v>-726.55</v>
      </c>
    </row>
    <row r="14" spans="1:35" ht="16.5" customHeight="1" x14ac:dyDescent="0.3">
      <c r="A14" s="455" t="s">
        <v>76</v>
      </c>
      <c r="B14" s="450"/>
      <c r="C14" s="235">
        <v>4255</v>
      </c>
      <c r="D14" s="451">
        <f>E14-H14</f>
        <v>0</v>
      </c>
      <c r="E14" s="452">
        <v>30</v>
      </c>
      <c r="F14" s="108"/>
      <c r="G14" s="456"/>
      <c r="H14" s="443">
        <v>30</v>
      </c>
      <c r="I14" s="163">
        <f>H14/12*Summary!$G$30</f>
        <v>7.5</v>
      </c>
      <c r="J14" s="454">
        <v>0</v>
      </c>
      <c r="K14" s="165">
        <f>I14-J14</f>
        <v>7.5</v>
      </c>
      <c r="M14" s="471" t="s">
        <v>91</v>
      </c>
      <c r="N14" s="128"/>
      <c r="O14" s="490">
        <v>4503</v>
      </c>
      <c r="P14" s="451">
        <f>Q14-T14</f>
        <v>0</v>
      </c>
      <c r="Q14" s="166">
        <v>102</v>
      </c>
      <c r="R14" s="167"/>
      <c r="S14" s="189"/>
      <c r="T14" s="162">
        <v>102</v>
      </c>
      <c r="U14" s="163">
        <f>T14/12*Summary!$G$30</f>
        <v>25.5</v>
      </c>
      <c r="V14" s="473">
        <v>0</v>
      </c>
      <c r="W14" s="474">
        <f t="shared" si="2"/>
        <v>25.5</v>
      </c>
      <c r="Y14" s="478" t="s">
        <v>84</v>
      </c>
      <c r="Z14" s="175"/>
      <c r="AA14" s="128">
        <v>4755</v>
      </c>
      <c r="AB14" s="451">
        <f>AC14-AF14</f>
        <v>0</v>
      </c>
      <c r="AC14" s="541">
        <v>0</v>
      </c>
      <c r="AD14" s="542"/>
      <c r="AE14" s="175"/>
      <c r="AF14" s="543">
        <v>0</v>
      </c>
      <c r="AG14" s="163">
        <f>AF14/12*Summary!$G$30</f>
        <v>0</v>
      </c>
      <c r="AH14" s="544">
        <v>0</v>
      </c>
      <c r="AI14" s="474">
        <f>AG14-AH14</f>
        <v>0</v>
      </c>
    </row>
    <row r="15" spans="1:35" ht="15.75" customHeight="1" x14ac:dyDescent="0.3">
      <c r="A15" s="147"/>
      <c r="B15" s="450"/>
      <c r="C15" s="235"/>
      <c r="D15" s="457"/>
      <c r="E15" s="458"/>
      <c r="F15" s="108"/>
      <c r="G15" s="6"/>
      <c r="H15" s="443"/>
      <c r="I15" s="73"/>
      <c r="J15" s="73"/>
      <c r="K15" s="459"/>
      <c r="M15" s="471" t="s">
        <v>97</v>
      </c>
      <c r="N15" s="128"/>
      <c r="O15" s="490">
        <v>4504</v>
      </c>
      <c r="P15" s="451">
        <f>Q15-T15</f>
        <v>0</v>
      </c>
      <c r="Q15" s="472">
        <v>1500</v>
      </c>
      <c r="R15" s="63"/>
      <c r="S15" s="189"/>
      <c r="T15" s="186">
        <v>1500</v>
      </c>
      <c r="U15" s="163">
        <f>T15/12*Summary!$G$30</f>
        <v>375</v>
      </c>
      <c r="V15" s="473">
        <v>239.99</v>
      </c>
      <c r="W15" s="474">
        <f t="shared" si="2"/>
        <v>135.01</v>
      </c>
      <c r="Y15" s="478" t="s">
        <v>89</v>
      </c>
      <c r="Z15" s="175"/>
      <c r="AA15" s="128">
        <v>4756</v>
      </c>
      <c r="AB15" s="451">
        <f>AC15-AF15</f>
        <v>0</v>
      </c>
      <c r="AC15" s="541">
        <v>0</v>
      </c>
      <c r="AD15" s="542"/>
      <c r="AE15" s="175"/>
      <c r="AF15" s="543">
        <v>0</v>
      </c>
      <c r="AG15" s="163">
        <f>AF15/12*Summary!$G$30</f>
        <v>0</v>
      </c>
      <c r="AH15" s="544">
        <v>0</v>
      </c>
      <c r="AI15" s="474">
        <f>AG15-AH15</f>
        <v>0</v>
      </c>
    </row>
    <row r="16" spans="1:35" ht="16.2" thickBot="1" x14ac:dyDescent="0.3">
      <c r="A16" s="460" t="s">
        <v>113</v>
      </c>
      <c r="B16" s="505"/>
      <c r="C16" s="505"/>
      <c r="D16" s="75">
        <f>SUM(D10:D15)</f>
        <v>0</v>
      </c>
      <c r="E16" s="42">
        <f>SUM(E10:E15)</f>
        <v>101903</v>
      </c>
      <c r="F16" s="505"/>
      <c r="G16" s="505"/>
      <c r="H16" s="113">
        <f>SUM(H10:H15)</f>
        <v>101903</v>
      </c>
      <c r="I16" s="76">
        <f>SUM(I10:I15)</f>
        <v>25475.75</v>
      </c>
      <c r="J16" s="76">
        <f>SUM(J10:J15)</f>
        <v>15672.64</v>
      </c>
      <c r="K16" s="461">
        <f>SUM(K10:K15)</f>
        <v>9803.11</v>
      </c>
      <c r="M16" s="147"/>
      <c r="N16" s="6"/>
      <c r="O16" s="138"/>
      <c r="P16" s="6"/>
      <c r="Q16" s="6"/>
      <c r="R16" s="6"/>
      <c r="S16" s="6"/>
      <c r="T16" s="6"/>
      <c r="U16" s="6"/>
      <c r="V16" s="6"/>
      <c r="W16" s="206"/>
      <c r="Y16" s="546"/>
      <c r="Z16" s="545"/>
      <c r="AA16" s="6"/>
      <c r="AB16" s="451"/>
      <c r="AC16" s="509"/>
      <c r="AD16" s="542"/>
      <c r="AE16" s="545"/>
      <c r="AF16" s="543"/>
      <c r="AG16" s="510"/>
      <c r="AH16" s="510"/>
      <c r="AI16" s="474"/>
    </row>
    <row r="17" spans="1:35" ht="16.2" thickBot="1" x14ac:dyDescent="0.35">
      <c r="A17" s="147"/>
      <c r="B17" s="6"/>
      <c r="C17" s="124"/>
      <c r="D17" s="6"/>
      <c r="E17" s="6"/>
      <c r="F17" s="148"/>
      <c r="G17" s="6"/>
      <c r="H17" s="443"/>
      <c r="I17" s="443"/>
      <c r="J17" s="443"/>
      <c r="K17" s="444"/>
      <c r="M17" s="519" t="s">
        <v>119</v>
      </c>
      <c r="N17" s="512"/>
      <c r="O17" s="514"/>
      <c r="P17" s="48">
        <f>SUM(P9:P15)</f>
        <v>0</v>
      </c>
      <c r="Q17" s="49">
        <f>SUM(Q9:Q15)</f>
        <v>3462</v>
      </c>
      <c r="R17" s="514"/>
      <c r="S17" s="514"/>
      <c r="T17" s="121">
        <f>SUM(T9:T15)</f>
        <v>3462</v>
      </c>
      <c r="U17" s="50">
        <f>SUM(U9:U15)</f>
        <v>865.5</v>
      </c>
      <c r="V17" s="50">
        <f>SUM(V9:V15)</f>
        <v>319.99</v>
      </c>
      <c r="W17" s="520">
        <f>SUM(W9:W15)</f>
        <v>545.51</v>
      </c>
      <c r="Y17" s="460" t="s">
        <v>0</v>
      </c>
      <c r="Z17" s="71"/>
      <c r="AA17" s="512"/>
      <c r="AB17" s="27">
        <f>SUM(AB10:AB16)</f>
        <v>0</v>
      </c>
      <c r="AC17" s="28">
        <f>SUM(AC10:AC16)</f>
        <v>47554</v>
      </c>
      <c r="AD17" s="118"/>
      <c r="AE17" s="71"/>
      <c r="AF17" s="118">
        <v>47554</v>
      </c>
      <c r="AG17" s="29">
        <f>SUM(AG10:AG16)</f>
        <v>11888.5</v>
      </c>
      <c r="AH17" s="29">
        <f>SUM(AH10:AH16)</f>
        <v>47553.350000000006</v>
      </c>
      <c r="AI17" s="547">
        <f>SUM(AI10:AI16)</f>
        <v>-35664.850000000006</v>
      </c>
    </row>
    <row r="18" spans="1:35" x14ac:dyDescent="0.25">
      <c r="A18" s="463" t="s">
        <v>29</v>
      </c>
      <c r="B18" s="450"/>
      <c r="C18" s="235"/>
      <c r="D18" s="457"/>
      <c r="E18" s="458"/>
      <c r="F18" s="108"/>
      <c r="G18" s="158"/>
      <c r="H18" s="443"/>
      <c r="I18" s="73"/>
      <c r="J18" s="73"/>
      <c r="K18" s="459"/>
      <c r="M18" s="521"/>
      <c r="N18" s="522"/>
      <c r="O18" s="522"/>
      <c r="P18" s="522"/>
      <c r="Q18" s="522"/>
      <c r="R18" s="522"/>
      <c r="S18" s="522"/>
      <c r="T18" s="522"/>
      <c r="U18" s="522"/>
      <c r="V18" s="522"/>
      <c r="W18" s="523"/>
      <c r="X18"/>
    </row>
    <row r="19" spans="1:35" ht="15.6" x14ac:dyDescent="0.3">
      <c r="A19" s="464" t="s">
        <v>10</v>
      </c>
      <c r="B19" s="450" t="s">
        <v>150</v>
      </c>
      <c r="C19" s="235">
        <v>4001</v>
      </c>
      <c r="D19" s="451">
        <f t="shared" ref="D19:D27" si="4">E19-H19</f>
        <v>0</v>
      </c>
      <c r="E19" s="166">
        <v>1000</v>
      </c>
      <c r="F19" s="167"/>
      <c r="G19" s="69"/>
      <c r="H19" s="443">
        <v>1000</v>
      </c>
      <c r="I19" s="163">
        <f>H19/12*Summary!$G$30</f>
        <v>250</v>
      </c>
      <c r="J19" s="454">
        <v>42</v>
      </c>
      <c r="K19" s="165">
        <f t="shared" ref="K19:K27" si="5">I19-J19</f>
        <v>208</v>
      </c>
      <c r="M19" s="470" t="s">
        <v>26</v>
      </c>
      <c r="N19" s="128"/>
      <c r="O19" s="490"/>
      <c r="P19" s="51"/>
      <c r="Q19" s="524"/>
      <c r="R19" s="63"/>
      <c r="S19" s="175"/>
      <c r="T19" s="186"/>
      <c r="U19" s="52"/>
      <c r="V19" s="52"/>
      <c r="W19" s="192"/>
      <c r="X19"/>
      <c r="AA19" s="11"/>
      <c r="AD19" s="74"/>
      <c r="AF19" s="99"/>
      <c r="AG19" s="99"/>
      <c r="AH19" s="99"/>
      <c r="AI19" s="99"/>
    </row>
    <row r="20" spans="1:35" ht="15.6" x14ac:dyDescent="0.3">
      <c r="A20" s="464" t="s">
        <v>63</v>
      </c>
      <c r="B20" s="450" t="s">
        <v>150</v>
      </c>
      <c r="C20" s="235">
        <v>4002</v>
      </c>
      <c r="D20" s="451">
        <f t="shared" si="4"/>
        <v>0</v>
      </c>
      <c r="E20" s="166">
        <v>1100</v>
      </c>
      <c r="F20" s="167"/>
      <c r="G20" s="69"/>
      <c r="H20" s="443">
        <v>1100</v>
      </c>
      <c r="I20" s="163">
        <f>H20/12*Summary!$G$30</f>
        <v>275</v>
      </c>
      <c r="J20" s="454">
        <v>1517.64</v>
      </c>
      <c r="K20" s="165">
        <f t="shared" si="5"/>
        <v>-1242.6400000000001</v>
      </c>
      <c r="M20" s="464" t="s">
        <v>36</v>
      </c>
      <c r="N20" s="128"/>
      <c r="O20" s="490">
        <v>4510</v>
      </c>
      <c r="P20" s="451">
        <f t="shared" ref="P20:P26" si="6">Q20-T20</f>
        <v>0</v>
      </c>
      <c r="Q20" s="472">
        <v>2750</v>
      </c>
      <c r="R20" s="63"/>
      <c r="S20" s="465"/>
      <c r="T20" s="186">
        <v>2750</v>
      </c>
      <c r="U20" s="163">
        <f>T20/12*Summary!$G$30</f>
        <v>687.5</v>
      </c>
      <c r="V20" s="473">
        <v>807.14</v>
      </c>
      <c r="W20" s="474">
        <f t="shared" ref="W20:W26" si="7">U20-V20</f>
        <v>-119.63999999999999</v>
      </c>
      <c r="AA20" s="11"/>
    </row>
    <row r="21" spans="1:35" ht="15.6" x14ac:dyDescent="0.3">
      <c r="A21" s="464" t="s">
        <v>95</v>
      </c>
      <c r="B21" s="450" t="s">
        <v>150</v>
      </c>
      <c r="C21" s="235">
        <v>4003</v>
      </c>
      <c r="D21" s="451">
        <f t="shared" si="4"/>
        <v>0</v>
      </c>
      <c r="E21" s="166">
        <v>22670</v>
      </c>
      <c r="F21" s="167"/>
      <c r="G21" s="69"/>
      <c r="H21" s="443">
        <v>22670</v>
      </c>
      <c r="I21" s="163">
        <f>H21/12*Summary!$G$30</f>
        <v>5667.5</v>
      </c>
      <c r="J21" s="454">
        <v>4480.71</v>
      </c>
      <c r="K21" s="165">
        <f t="shared" si="5"/>
        <v>1186.79</v>
      </c>
      <c r="M21" s="525" t="s">
        <v>37</v>
      </c>
      <c r="N21" s="128"/>
      <c r="O21" s="490">
        <v>4511</v>
      </c>
      <c r="P21" s="451">
        <f t="shared" si="6"/>
        <v>0</v>
      </c>
      <c r="Q21" s="472">
        <v>600</v>
      </c>
      <c r="R21" s="63"/>
      <c r="S21" s="52"/>
      <c r="T21" s="186">
        <v>600</v>
      </c>
      <c r="U21" s="163">
        <f>T21/12*Summary!$G$30</f>
        <v>150</v>
      </c>
      <c r="V21" s="473">
        <v>0</v>
      </c>
      <c r="W21" s="474">
        <f t="shared" si="7"/>
        <v>150</v>
      </c>
      <c r="AA21" s="11"/>
    </row>
    <row r="22" spans="1:35" ht="15.6" x14ac:dyDescent="0.3">
      <c r="A22" s="464" t="s">
        <v>9</v>
      </c>
      <c r="B22" s="450"/>
      <c r="C22" s="235">
        <v>4004</v>
      </c>
      <c r="D22" s="451">
        <f t="shared" si="4"/>
        <v>0</v>
      </c>
      <c r="E22" s="452">
        <v>0</v>
      </c>
      <c r="F22" s="108"/>
      <c r="G22" s="465"/>
      <c r="H22" s="443">
        <v>0</v>
      </c>
      <c r="I22" s="163">
        <f>H22/12*Summary!$G$30</f>
        <v>0</v>
      </c>
      <c r="J22" s="454">
        <v>0</v>
      </c>
      <c r="K22" s="165">
        <f t="shared" si="5"/>
        <v>0</v>
      </c>
      <c r="M22" s="471" t="s">
        <v>62</v>
      </c>
      <c r="N22" s="128" t="s">
        <v>150</v>
      </c>
      <c r="O22" s="490">
        <v>4512</v>
      </c>
      <c r="P22" s="451">
        <f t="shared" si="6"/>
        <v>0</v>
      </c>
      <c r="Q22" s="166">
        <v>100</v>
      </c>
      <c r="R22" s="167"/>
      <c r="S22" s="189"/>
      <c r="T22" s="162">
        <v>100</v>
      </c>
      <c r="U22" s="163">
        <f>T22/12*Summary!$G$30</f>
        <v>25</v>
      </c>
      <c r="V22" s="473">
        <v>0</v>
      </c>
      <c r="W22" s="474">
        <f t="shared" si="7"/>
        <v>25</v>
      </c>
      <c r="AA22" s="11"/>
    </row>
    <row r="23" spans="1:35" ht="15.6" x14ac:dyDescent="0.3">
      <c r="A23" s="466" t="s">
        <v>2</v>
      </c>
      <c r="B23" s="450"/>
      <c r="C23" s="235">
        <v>4005</v>
      </c>
      <c r="D23" s="451">
        <f t="shared" si="4"/>
        <v>0</v>
      </c>
      <c r="E23" s="452">
        <v>324</v>
      </c>
      <c r="F23" s="108"/>
      <c r="G23" s="467"/>
      <c r="H23" s="443">
        <v>324</v>
      </c>
      <c r="I23" s="163">
        <f>H23/12*Summary!$G$30</f>
        <v>81</v>
      </c>
      <c r="J23" s="454">
        <v>0</v>
      </c>
      <c r="K23" s="165">
        <f t="shared" si="5"/>
        <v>81</v>
      </c>
      <c r="M23" s="471" t="s">
        <v>39</v>
      </c>
      <c r="N23" s="128"/>
      <c r="O23" s="490">
        <v>4513</v>
      </c>
      <c r="P23" s="451">
        <f t="shared" si="6"/>
        <v>0</v>
      </c>
      <c r="Q23" s="472">
        <v>200</v>
      </c>
      <c r="R23" s="63"/>
      <c r="S23" s="189"/>
      <c r="T23" s="186">
        <v>200</v>
      </c>
      <c r="U23" s="163">
        <f>T23/12*Summary!$G$30</f>
        <v>50</v>
      </c>
      <c r="V23" s="473">
        <v>0</v>
      </c>
      <c r="W23" s="474">
        <f t="shared" si="7"/>
        <v>50</v>
      </c>
      <c r="AA23" s="11"/>
    </row>
    <row r="24" spans="1:35" ht="15.6" x14ac:dyDescent="0.3">
      <c r="A24" s="466" t="s">
        <v>32</v>
      </c>
      <c r="B24" s="450" t="s">
        <v>150</v>
      </c>
      <c r="C24" s="235">
        <v>4006</v>
      </c>
      <c r="D24" s="451">
        <f t="shared" si="4"/>
        <v>0</v>
      </c>
      <c r="E24" s="166">
        <v>100</v>
      </c>
      <c r="F24" s="167"/>
      <c r="G24" s="467"/>
      <c r="H24" s="443">
        <v>100</v>
      </c>
      <c r="I24" s="163">
        <f>H24/12*Summary!$G$30</f>
        <v>25</v>
      </c>
      <c r="J24" s="454">
        <v>0</v>
      </c>
      <c r="K24" s="165">
        <f t="shared" si="5"/>
        <v>25</v>
      </c>
      <c r="M24" s="471" t="s">
        <v>40</v>
      </c>
      <c r="N24" s="128"/>
      <c r="O24" s="490">
        <v>4514</v>
      </c>
      <c r="P24" s="451">
        <f t="shared" si="6"/>
        <v>0</v>
      </c>
      <c r="Q24" s="472">
        <v>1500</v>
      </c>
      <c r="R24" s="63"/>
      <c r="S24" s="189"/>
      <c r="T24" s="186">
        <v>1500</v>
      </c>
      <c r="U24" s="163">
        <f>T24/12*Summary!$G$30</f>
        <v>375</v>
      </c>
      <c r="V24" s="473">
        <v>267</v>
      </c>
      <c r="W24" s="474">
        <f t="shared" si="7"/>
        <v>108</v>
      </c>
      <c r="AA24" s="11"/>
    </row>
    <row r="25" spans="1:35" ht="15.6" x14ac:dyDescent="0.3">
      <c r="A25" s="466" t="s">
        <v>86</v>
      </c>
      <c r="B25" s="450" t="s">
        <v>150</v>
      </c>
      <c r="C25" s="235">
        <v>4007</v>
      </c>
      <c r="D25" s="451">
        <f t="shared" si="4"/>
        <v>0</v>
      </c>
      <c r="E25" s="166">
        <v>358</v>
      </c>
      <c r="F25" s="167"/>
      <c r="G25" s="467"/>
      <c r="H25" s="443">
        <v>358</v>
      </c>
      <c r="I25" s="163">
        <f>H25/12*Summary!$G$30</f>
        <v>89.5</v>
      </c>
      <c r="J25" s="454">
        <v>0</v>
      </c>
      <c r="K25" s="165">
        <f t="shared" si="5"/>
        <v>89.5</v>
      </c>
      <c r="M25" s="471" t="s">
        <v>5</v>
      </c>
      <c r="N25" s="128"/>
      <c r="O25" s="490">
        <v>4515</v>
      </c>
      <c r="P25" s="451">
        <f t="shared" si="6"/>
        <v>0</v>
      </c>
      <c r="Q25" s="472">
        <v>3000</v>
      </c>
      <c r="R25" s="63"/>
      <c r="S25" s="189"/>
      <c r="T25" s="186">
        <v>3000</v>
      </c>
      <c r="U25" s="163">
        <f>T25/12*Summary!$G$30</f>
        <v>750</v>
      </c>
      <c r="V25" s="473">
        <v>0</v>
      </c>
      <c r="W25" s="474">
        <f t="shared" si="7"/>
        <v>750</v>
      </c>
      <c r="AA25" s="11"/>
    </row>
    <row r="26" spans="1:35" ht="15.6" x14ac:dyDescent="0.3">
      <c r="A26" s="632" t="s">
        <v>136</v>
      </c>
      <c r="B26" s="450" t="s">
        <v>150</v>
      </c>
      <c r="C26" s="235">
        <v>4008</v>
      </c>
      <c r="D26" s="451">
        <f t="shared" si="4"/>
        <v>0</v>
      </c>
      <c r="E26" s="166">
        <v>50.25</v>
      </c>
      <c r="F26" s="167"/>
      <c r="G26" s="469"/>
      <c r="H26" s="443">
        <v>50.25</v>
      </c>
      <c r="I26" s="163">
        <f>H26/12*Summary!$G$30</f>
        <v>12.5625</v>
      </c>
      <c r="J26" s="454">
        <v>0</v>
      </c>
      <c r="K26" s="165">
        <f t="shared" ref="K26" si="8">I26-J26</f>
        <v>12.5625</v>
      </c>
      <c r="M26" s="526" t="s">
        <v>135</v>
      </c>
      <c r="N26" s="128"/>
      <c r="O26" s="490">
        <v>4516</v>
      </c>
      <c r="P26" s="451">
        <f t="shared" si="6"/>
        <v>0</v>
      </c>
      <c r="Q26" s="472">
        <v>400</v>
      </c>
      <c r="R26" s="63"/>
      <c r="S26" s="527"/>
      <c r="T26" s="186">
        <v>400</v>
      </c>
      <c r="U26" s="163">
        <f>T26/12*Summary!$G$30</f>
        <v>100</v>
      </c>
      <c r="V26" s="473">
        <v>0</v>
      </c>
      <c r="W26" s="474">
        <f t="shared" si="7"/>
        <v>100</v>
      </c>
      <c r="AA26" s="11"/>
    </row>
    <row r="27" spans="1:35" ht="15.6" x14ac:dyDescent="0.3">
      <c r="A27" s="468" t="s">
        <v>166</v>
      </c>
      <c r="B27" s="450" t="s">
        <v>150</v>
      </c>
      <c r="C27" s="235">
        <v>4009</v>
      </c>
      <c r="D27" s="451">
        <f t="shared" si="4"/>
        <v>0</v>
      </c>
      <c r="E27" s="166">
        <v>1560</v>
      </c>
      <c r="F27" s="167"/>
      <c r="G27" s="469"/>
      <c r="H27" s="443">
        <v>1560</v>
      </c>
      <c r="I27" s="163">
        <f>H27/12*Summary!$G$30</f>
        <v>390</v>
      </c>
      <c r="J27" s="454">
        <v>0</v>
      </c>
      <c r="K27" s="165">
        <f t="shared" si="5"/>
        <v>390</v>
      </c>
      <c r="M27" s="147"/>
      <c r="N27" s="6"/>
      <c r="O27" s="138"/>
      <c r="P27" s="6"/>
      <c r="Q27" s="6"/>
      <c r="R27" s="6"/>
      <c r="S27" s="6"/>
      <c r="T27" s="6"/>
      <c r="U27" s="6"/>
      <c r="V27" s="6"/>
      <c r="W27" s="206"/>
      <c r="AA27" s="11"/>
    </row>
    <row r="28" spans="1:35" ht="15" thickBot="1" x14ac:dyDescent="0.35">
      <c r="A28" s="466"/>
      <c r="B28" s="450"/>
      <c r="C28" s="235"/>
      <c r="D28" s="6"/>
      <c r="E28" s="6"/>
      <c r="F28" s="148"/>
      <c r="G28" s="467"/>
      <c r="H28" s="443"/>
      <c r="I28" s="443"/>
      <c r="J28" s="443"/>
      <c r="K28" s="444"/>
      <c r="M28" s="519" t="s">
        <v>120</v>
      </c>
      <c r="N28" s="512"/>
      <c r="O28" s="514"/>
      <c r="P28" s="48">
        <f>SUM(P20:P26)</f>
        <v>0</v>
      </c>
      <c r="Q28" s="49">
        <f>SUM(Q20:Q27)</f>
        <v>8550</v>
      </c>
      <c r="R28" s="514"/>
      <c r="S28" s="514"/>
      <c r="T28" s="121">
        <f>SUM(T20:T27)</f>
        <v>8550</v>
      </c>
      <c r="U28" s="50">
        <f>SUM(U20:U27)</f>
        <v>2137.5</v>
      </c>
      <c r="V28" s="50">
        <f>SUM(V20:V26)</f>
        <v>1074.1399999999999</v>
      </c>
      <c r="W28" s="520">
        <f>SUM(W20:W26)</f>
        <v>1063.3600000000001</v>
      </c>
      <c r="AA28" s="11"/>
    </row>
    <row r="29" spans="1:35" ht="15" thickBot="1" x14ac:dyDescent="0.3">
      <c r="A29" s="460" t="s">
        <v>118</v>
      </c>
      <c r="B29" s="504"/>
      <c r="C29" s="505"/>
      <c r="D29" s="75">
        <f>SUM(D19:D28)</f>
        <v>0</v>
      </c>
      <c r="E29" s="42">
        <f>SUM(E19:E28)</f>
        <v>27162.25</v>
      </c>
      <c r="F29" s="505"/>
      <c r="G29" s="505"/>
      <c r="H29" s="113">
        <f>SUM(H19:H28)</f>
        <v>27162.25</v>
      </c>
      <c r="I29" s="76">
        <f>SUM(I19:I27)</f>
        <v>6790.5625</v>
      </c>
      <c r="J29" s="76">
        <f>SUM(J19:J27)</f>
        <v>6040.35</v>
      </c>
      <c r="K29" s="461">
        <f>SUM(K19:K27)</f>
        <v>750.21249999999986</v>
      </c>
      <c r="M29" s="147"/>
      <c r="N29" s="6"/>
      <c r="O29" s="138"/>
      <c r="P29" s="6"/>
      <c r="Q29" s="6"/>
      <c r="R29" s="6"/>
      <c r="S29" s="6"/>
      <c r="T29" s="6"/>
      <c r="U29" s="6"/>
      <c r="V29" s="6"/>
      <c r="W29" s="206"/>
    </row>
    <row r="30" spans="1:35" x14ac:dyDescent="0.3">
      <c r="A30" s="462"/>
      <c r="B30" s="450"/>
      <c r="C30" s="235"/>
      <c r="D30" s="457"/>
      <c r="E30" s="458"/>
      <c r="F30" s="108"/>
      <c r="G30" s="77"/>
      <c r="H30" s="443"/>
      <c r="I30" s="73"/>
      <c r="J30" s="73"/>
      <c r="K30" s="459"/>
      <c r="M30" s="470" t="s">
        <v>68</v>
      </c>
      <c r="N30" s="128"/>
      <c r="O30" s="490"/>
      <c r="P30" s="51"/>
      <c r="Q30" s="524"/>
      <c r="R30" s="63"/>
      <c r="S30" s="175"/>
      <c r="T30" s="186"/>
      <c r="U30" s="52"/>
      <c r="V30" s="52"/>
      <c r="W30" s="192"/>
    </row>
    <row r="31" spans="1:35" ht="15.6" x14ac:dyDescent="0.3">
      <c r="A31" s="463" t="s">
        <v>57</v>
      </c>
      <c r="B31" s="450"/>
      <c r="C31" s="235"/>
      <c r="D31" s="457"/>
      <c r="E31" s="458"/>
      <c r="F31" s="108"/>
      <c r="G31" s="158"/>
      <c r="H31" s="443"/>
      <c r="I31" s="73"/>
      <c r="J31" s="73"/>
      <c r="K31" s="459"/>
      <c r="M31" s="464" t="s">
        <v>27</v>
      </c>
      <c r="N31" s="128"/>
      <c r="O31" s="490">
        <v>4540</v>
      </c>
      <c r="P31" s="451">
        <f>Q31-T31</f>
        <v>0</v>
      </c>
      <c r="Q31" s="472">
        <v>22000</v>
      </c>
      <c r="R31" s="63"/>
      <c r="S31" s="465"/>
      <c r="T31" s="186">
        <v>22000</v>
      </c>
      <c r="U31" s="163">
        <f>T31/12*Summary!$G$30</f>
        <v>5500</v>
      </c>
      <c r="V31" s="473">
        <v>1831.92</v>
      </c>
      <c r="W31" s="474">
        <f t="shared" ref="W31:W33" si="9">U31-V31</f>
        <v>3668.08</v>
      </c>
      <c r="AA31" s="11"/>
    </row>
    <row r="32" spans="1:35" ht="15.6" x14ac:dyDescent="0.3">
      <c r="A32" s="464" t="s">
        <v>56</v>
      </c>
      <c r="B32" s="450" t="s">
        <v>150</v>
      </c>
      <c r="C32" s="235">
        <v>4020</v>
      </c>
      <c r="D32" s="451">
        <f>E32-H32</f>
        <v>0</v>
      </c>
      <c r="E32" s="166">
        <v>1300</v>
      </c>
      <c r="F32" s="167"/>
      <c r="G32" s="69"/>
      <c r="H32" s="443">
        <v>1300</v>
      </c>
      <c r="I32" s="163">
        <f>H32/12*Summary!$G$30</f>
        <v>325</v>
      </c>
      <c r="J32" s="454">
        <v>330.38499999999999</v>
      </c>
      <c r="K32" s="165">
        <f t="shared" ref="K32:K35" si="10">I32-J32</f>
        <v>-5.3849999999999909</v>
      </c>
      <c r="M32" s="525" t="s">
        <v>6</v>
      </c>
      <c r="N32" s="128"/>
      <c r="O32" s="490">
        <v>4541</v>
      </c>
      <c r="P32" s="451">
        <f>Q32-T32</f>
        <v>0</v>
      </c>
      <c r="Q32" s="472">
        <v>10800</v>
      </c>
      <c r="R32" s="63"/>
      <c r="S32" s="52"/>
      <c r="T32" s="186">
        <v>10800</v>
      </c>
      <c r="U32" s="163">
        <f>T32/12*Summary!$G$30</f>
        <v>2700</v>
      </c>
      <c r="V32" s="473">
        <v>2480.66</v>
      </c>
      <c r="W32" s="474">
        <f t="shared" si="9"/>
        <v>219.34000000000015</v>
      </c>
      <c r="AA32" s="11"/>
    </row>
    <row r="33" spans="1:28" ht="15.6" x14ac:dyDescent="0.3">
      <c r="A33" s="464" t="s">
        <v>69</v>
      </c>
      <c r="B33" s="450" t="s">
        <v>150</v>
      </c>
      <c r="C33" s="235">
        <v>4021</v>
      </c>
      <c r="D33" s="451">
        <f>E33-H33</f>
        <v>0</v>
      </c>
      <c r="E33" s="166">
        <v>1500</v>
      </c>
      <c r="F33" s="167"/>
      <c r="G33" s="69"/>
      <c r="H33" s="443">
        <v>1500</v>
      </c>
      <c r="I33" s="163">
        <f>H33/12*Summary!$G$30</f>
        <v>375</v>
      </c>
      <c r="J33" s="454">
        <v>337.57</v>
      </c>
      <c r="K33" s="165">
        <f t="shared" si="10"/>
        <v>37.430000000000007</v>
      </c>
      <c r="M33" s="471" t="s">
        <v>98</v>
      </c>
      <c r="N33" s="128"/>
      <c r="O33" s="490">
        <v>4542</v>
      </c>
      <c r="P33" s="451">
        <f>Q33-T33</f>
        <v>0</v>
      </c>
      <c r="Q33" s="472">
        <v>2000</v>
      </c>
      <c r="R33" s="63"/>
      <c r="S33" s="189"/>
      <c r="T33" s="186">
        <v>2000</v>
      </c>
      <c r="U33" s="163">
        <f>T33/12*Summary!$G$30</f>
        <v>500</v>
      </c>
      <c r="V33" s="473">
        <v>344.23</v>
      </c>
      <c r="W33" s="474">
        <f t="shared" si="9"/>
        <v>155.76999999999998</v>
      </c>
      <c r="AA33" s="11"/>
    </row>
    <row r="34" spans="1:28" ht="15.6" x14ac:dyDescent="0.3">
      <c r="A34" s="464" t="s">
        <v>34</v>
      </c>
      <c r="B34" s="450" t="s">
        <v>150</v>
      </c>
      <c r="C34" s="235">
        <v>4022</v>
      </c>
      <c r="D34" s="451">
        <f>E34-H34</f>
        <v>0</v>
      </c>
      <c r="E34" s="166">
        <v>1000</v>
      </c>
      <c r="F34" s="167"/>
      <c r="G34" s="69"/>
      <c r="H34" s="443">
        <v>1000</v>
      </c>
      <c r="I34" s="163">
        <f>H34/12*Summary!$G$30</f>
        <v>250</v>
      </c>
      <c r="J34" s="454">
        <v>481.54</v>
      </c>
      <c r="K34" s="165">
        <f t="shared" si="10"/>
        <v>-231.54000000000002</v>
      </c>
      <c r="M34" s="471"/>
      <c r="N34" s="128"/>
      <c r="O34" s="490"/>
      <c r="P34" s="451"/>
      <c r="Q34" s="524"/>
      <c r="R34" s="63"/>
      <c r="S34" s="189"/>
      <c r="T34" s="186"/>
      <c r="U34" s="510"/>
      <c r="V34" s="510"/>
      <c r="W34" s="474"/>
      <c r="AA34" s="11"/>
    </row>
    <row r="35" spans="1:28" ht="15" thickBot="1" x14ac:dyDescent="0.35">
      <c r="A35" s="503" t="s">
        <v>164</v>
      </c>
      <c r="B35" s="497" t="s">
        <v>150</v>
      </c>
      <c r="C35" s="498">
        <v>4023</v>
      </c>
      <c r="D35" s="499"/>
      <c r="E35" s="452"/>
      <c r="F35" s="500"/>
      <c r="G35" s="501"/>
      <c r="H35" s="443">
        <f t="shared" ref="H35" si="11">+E35</f>
        <v>0</v>
      </c>
      <c r="I35" s="502">
        <v>0</v>
      </c>
      <c r="J35" s="454">
        <v>293.05</v>
      </c>
      <c r="K35" s="165">
        <f t="shared" si="10"/>
        <v>-293.05</v>
      </c>
      <c r="M35" s="519" t="s">
        <v>121</v>
      </c>
      <c r="N35" s="512"/>
      <c r="O35" s="514"/>
      <c r="P35" s="48">
        <f t="shared" ref="P35:Q35" si="12">SUM(P30:P34)</f>
        <v>0</v>
      </c>
      <c r="Q35" s="49">
        <f t="shared" si="12"/>
        <v>34800</v>
      </c>
      <c r="R35" s="514"/>
      <c r="S35" s="514"/>
      <c r="T35" s="121">
        <f t="shared" ref="T35:W35" si="13">SUM(T30:T34)</f>
        <v>34800</v>
      </c>
      <c r="U35" s="50">
        <f t="shared" si="13"/>
        <v>8700</v>
      </c>
      <c r="V35" s="50">
        <f t="shared" si="13"/>
        <v>4656.8099999999995</v>
      </c>
      <c r="W35" s="520">
        <f t="shared" si="13"/>
        <v>4043.19</v>
      </c>
      <c r="AA35" s="11"/>
    </row>
    <row r="36" spans="1:28" ht="15" thickBot="1" x14ac:dyDescent="0.35">
      <c r="A36" s="460" t="s">
        <v>116</v>
      </c>
      <c r="B36" s="504"/>
      <c r="C36" s="505"/>
      <c r="D36" s="75">
        <f>SUM(D31:D35)</f>
        <v>0</v>
      </c>
      <c r="E36" s="42">
        <f>SUM(E31:E35)</f>
        <v>3800</v>
      </c>
      <c r="F36" s="505"/>
      <c r="G36" s="505"/>
      <c r="H36" s="113">
        <f>SUM(H31:H35)</f>
        <v>3800</v>
      </c>
      <c r="I36" s="76">
        <f>SUM(I31:I35)</f>
        <v>950</v>
      </c>
      <c r="J36" s="76">
        <f>SUM(J31:J35)</f>
        <v>1442.5449999999998</v>
      </c>
      <c r="K36" s="461">
        <f>SUM(K31:K35)</f>
        <v>-492.54500000000002</v>
      </c>
      <c r="M36" s="147"/>
      <c r="N36" s="6"/>
      <c r="O36" s="138"/>
      <c r="P36" s="6"/>
      <c r="Q36" s="6"/>
      <c r="R36" s="6"/>
      <c r="S36" s="6"/>
      <c r="T36" s="6"/>
      <c r="U36" s="6"/>
      <c r="V36" s="6"/>
      <c r="W36" s="206"/>
      <c r="AA36" s="11"/>
    </row>
    <row r="37" spans="1:28" x14ac:dyDescent="0.3">
      <c r="A37" s="462"/>
      <c r="B37" s="450"/>
      <c r="C37" s="235"/>
      <c r="D37" s="457"/>
      <c r="E37" s="458"/>
      <c r="F37" s="108"/>
      <c r="G37" s="77"/>
      <c r="H37" s="443"/>
      <c r="I37" s="73"/>
      <c r="J37" s="73"/>
      <c r="K37" s="459"/>
      <c r="M37" s="470" t="s">
        <v>4</v>
      </c>
      <c r="N37" s="128"/>
      <c r="O37" s="490"/>
      <c r="P37" s="51"/>
      <c r="Q37" s="524"/>
      <c r="R37" s="63"/>
      <c r="S37" s="174"/>
      <c r="T37" s="186"/>
      <c r="U37" s="52"/>
      <c r="V37" s="52"/>
      <c r="W37" s="192"/>
      <c r="AA37" s="11"/>
    </row>
    <row r="38" spans="1:28" ht="15.6" x14ac:dyDescent="0.3">
      <c r="A38" s="470" t="s">
        <v>30</v>
      </c>
      <c r="B38" s="6"/>
      <c r="C38" s="124"/>
      <c r="D38" s="457"/>
      <c r="E38" s="458"/>
      <c r="F38" s="108"/>
      <c r="G38" s="174"/>
      <c r="H38" s="443"/>
      <c r="I38" s="73"/>
      <c r="J38" s="73"/>
      <c r="K38" s="459"/>
      <c r="M38" s="478" t="s">
        <v>38</v>
      </c>
      <c r="N38" s="128"/>
      <c r="O38" s="490">
        <v>4530</v>
      </c>
      <c r="P38" s="451">
        <f t="shared" ref="P38:P44" si="14">Q38-T38</f>
        <v>0</v>
      </c>
      <c r="Q38" s="472">
        <v>1200</v>
      </c>
      <c r="R38" s="63"/>
      <c r="S38" s="175"/>
      <c r="T38" s="186">
        <v>1200</v>
      </c>
      <c r="U38" s="163">
        <f>T38/12*Summary!$G$30</f>
        <v>300</v>
      </c>
      <c r="V38" s="473">
        <v>250</v>
      </c>
      <c r="W38" s="474">
        <f t="shared" ref="W38:W43" si="15">U38-V38</f>
        <v>50</v>
      </c>
      <c r="AA38" s="11"/>
    </row>
    <row r="39" spans="1:28" ht="15.6" x14ac:dyDescent="0.3">
      <c r="A39" s="464" t="s">
        <v>31</v>
      </c>
      <c r="B39" s="450" t="s">
        <v>150</v>
      </c>
      <c r="C39" s="235">
        <v>4030</v>
      </c>
      <c r="D39" s="451">
        <f t="shared" ref="D39:D40" si="16">E39-H39</f>
        <v>0</v>
      </c>
      <c r="E39" s="166">
        <v>2500</v>
      </c>
      <c r="F39" s="167"/>
      <c r="G39" s="69"/>
      <c r="H39" s="443">
        <v>2500</v>
      </c>
      <c r="I39" s="163">
        <f>H39/12*Summary!$G$30</f>
        <v>625</v>
      </c>
      <c r="J39" s="454">
        <v>0</v>
      </c>
      <c r="K39" s="165">
        <f t="shared" ref="K39:K40" si="17">I39-J39</f>
        <v>625</v>
      </c>
      <c r="M39" s="525" t="s">
        <v>99</v>
      </c>
      <c r="N39" s="128" t="s">
        <v>150</v>
      </c>
      <c r="O39" s="490">
        <v>4531</v>
      </c>
      <c r="P39" s="451">
        <f t="shared" si="14"/>
        <v>0</v>
      </c>
      <c r="Q39" s="166">
        <v>150</v>
      </c>
      <c r="R39" s="167"/>
      <c r="S39" s="52"/>
      <c r="T39" s="162">
        <v>150</v>
      </c>
      <c r="U39" s="163">
        <f>T39/12*Summary!$G$30</f>
        <v>37.5</v>
      </c>
      <c r="V39" s="473">
        <v>0</v>
      </c>
      <c r="W39" s="474">
        <f t="shared" si="15"/>
        <v>37.5</v>
      </c>
      <c r="AA39" s="11"/>
    </row>
    <row r="40" spans="1:28" ht="15.6" x14ac:dyDescent="0.3">
      <c r="A40" s="464" t="s">
        <v>59</v>
      </c>
      <c r="B40" s="450"/>
      <c r="C40" s="235">
        <v>4031</v>
      </c>
      <c r="D40" s="451">
        <f t="shared" si="16"/>
        <v>0</v>
      </c>
      <c r="E40" s="452">
        <v>250</v>
      </c>
      <c r="F40" s="108"/>
      <c r="G40" s="69"/>
      <c r="H40" s="443">
        <v>250</v>
      </c>
      <c r="I40" s="163">
        <f>H40/12*Summary!$G$30</f>
        <v>62.5</v>
      </c>
      <c r="J40" s="454">
        <v>190.44</v>
      </c>
      <c r="K40" s="165">
        <f t="shared" si="17"/>
        <v>-127.94</v>
      </c>
      <c r="M40" s="471" t="s">
        <v>42</v>
      </c>
      <c r="N40" s="128"/>
      <c r="O40" s="490">
        <v>4532</v>
      </c>
      <c r="P40" s="451">
        <f t="shared" si="14"/>
        <v>0</v>
      </c>
      <c r="Q40" s="472">
        <v>323</v>
      </c>
      <c r="R40" s="63"/>
      <c r="S40" s="189"/>
      <c r="T40" s="186">
        <v>323</v>
      </c>
      <c r="U40" s="163">
        <f>T40/12*Summary!$G$30</f>
        <v>80.75</v>
      </c>
      <c r="V40" s="473">
        <v>187.75</v>
      </c>
      <c r="W40" s="474">
        <f t="shared" si="15"/>
        <v>-107</v>
      </c>
      <c r="AA40" s="11"/>
    </row>
    <row r="41" spans="1:28" ht="15.75" customHeight="1" x14ac:dyDescent="0.3">
      <c r="A41" s="471"/>
      <c r="B41" s="450"/>
      <c r="C41" s="235"/>
      <c r="D41" s="451"/>
      <c r="E41" s="506"/>
      <c r="F41" s="506"/>
      <c r="G41" s="347"/>
      <c r="H41" s="507"/>
      <c r="I41" s="349"/>
      <c r="J41" s="176"/>
      <c r="K41" s="474"/>
      <c r="M41" s="471" t="s">
        <v>100</v>
      </c>
      <c r="N41" s="128"/>
      <c r="O41" s="490">
        <v>4533</v>
      </c>
      <c r="P41" s="451">
        <f t="shared" si="14"/>
        <v>0</v>
      </c>
      <c r="Q41" s="472">
        <v>355</v>
      </c>
      <c r="R41" s="63"/>
      <c r="S41" s="189"/>
      <c r="T41" s="186">
        <v>355</v>
      </c>
      <c r="U41" s="163">
        <f>T41/12*Summary!$G$30</f>
        <v>88.75</v>
      </c>
      <c r="V41" s="473">
        <v>183.96</v>
      </c>
      <c r="W41" s="474">
        <f t="shared" si="15"/>
        <v>-95.210000000000008</v>
      </c>
      <c r="AA41" s="11"/>
    </row>
    <row r="42" spans="1:28" ht="15.75" customHeight="1" thickBot="1" x14ac:dyDescent="0.35">
      <c r="A42" s="460" t="s">
        <v>117</v>
      </c>
      <c r="B42" s="504"/>
      <c r="C42" s="505"/>
      <c r="D42" s="75">
        <f>SUM(D38:D40)</f>
        <v>0</v>
      </c>
      <c r="E42" s="42">
        <f>SUM(E39:E40)</f>
        <v>2750</v>
      </c>
      <c r="F42" s="505"/>
      <c r="G42" s="505"/>
      <c r="H42" s="113">
        <f>SUM(H38:H40)</f>
        <v>2750</v>
      </c>
      <c r="I42" s="76">
        <f>SUM(I38:I40)</f>
        <v>687.5</v>
      </c>
      <c r="J42" s="76">
        <f>SUM(J38:J40)</f>
        <v>190.44</v>
      </c>
      <c r="K42" s="461">
        <f>SUM(K38:K40)</f>
        <v>497.06</v>
      </c>
      <c r="M42" s="471" t="s">
        <v>87</v>
      </c>
      <c r="N42" s="128"/>
      <c r="O42" s="490" t="s">
        <v>150</v>
      </c>
      <c r="P42" s="451">
        <f t="shared" si="14"/>
        <v>0</v>
      </c>
      <c r="Q42" s="472">
        <v>0</v>
      </c>
      <c r="R42" s="63"/>
      <c r="S42" s="189"/>
      <c r="T42" s="186">
        <v>0</v>
      </c>
      <c r="U42" s="163">
        <f>T42/12*Summary!$G$30</f>
        <v>0</v>
      </c>
      <c r="V42" s="473">
        <v>0</v>
      </c>
      <c r="W42" s="474">
        <f t="shared" si="15"/>
        <v>0</v>
      </c>
      <c r="AA42" s="11"/>
    </row>
    <row r="43" spans="1:28" ht="15.75" customHeight="1" x14ac:dyDescent="0.3">
      <c r="A43" s="471"/>
      <c r="B43" s="128"/>
      <c r="C43" s="493"/>
      <c r="D43" s="221"/>
      <c r="E43" s="507"/>
      <c r="F43" s="507"/>
      <c r="G43" s="347"/>
      <c r="H43" s="507"/>
      <c r="I43" s="349"/>
      <c r="J43" s="508"/>
      <c r="K43" s="165"/>
      <c r="M43" s="471" t="s">
        <v>88</v>
      </c>
      <c r="N43" s="128"/>
      <c r="O43" s="490">
        <v>4554</v>
      </c>
      <c r="P43" s="451">
        <f t="shared" si="14"/>
        <v>0</v>
      </c>
      <c r="Q43" s="472">
        <v>200</v>
      </c>
      <c r="R43" s="63"/>
      <c r="S43" s="189"/>
      <c r="T43" s="186">
        <v>200</v>
      </c>
      <c r="U43" s="163">
        <f>T43/12*Summary!$G$30</f>
        <v>50</v>
      </c>
      <c r="V43" s="473">
        <v>26.91</v>
      </c>
      <c r="W43" s="474">
        <f t="shared" si="15"/>
        <v>23.09</v>
      </c>
      <c r="AA43" s="11"/>
    </row>
    <row r="44" spans="1:28" ht="15.75" customHeight="1" x14ac:dyDescent="0.3">
      <c r="A44" s="445" t="s">
        <v>21</v>
      </c>
      <c r="B44" s="450"/>
      <c r="C44" s="235"/>
      <c r="D44" s="457"/>
      <c r="E44" s="458"/>
      <c r="F44" s="108"/>
      <c r="G44" s="446"/>
      <c r="H44" s="443"/>
      <c r="I44" s="73"/>
      <c r="J44" s="73"/>
      <c r="K44" s="459"/>
      <c r="M44" s="471" t="s">
        <v>101</v>
      </c>
      <c r="N44" s="128"/>
      <c r="O44" s="490">
        <v>0</v>
      </c>
      <c r="P44" s="451">
        <f t="shared" si="14"/>
        <v>0</v>
      </c>
      <c r="Q44" s="472">
        <v>0</v>
      </c>
      <c r="R44" s="63"/>
      <c r="S44" s="528"/>
      <c r="T44" s="186">
        <v>0</v>
      </c>
      <c r="U44" s="163">
        <f>T44/12*Summary!$G$30</f>
        <v>0</v>
      </c>
      <c r="V44" s="473">
        <v>0</v>
      </c>
      <c r="W44" s="474">
        <f>U44-V44</f>
        <v>0</v>
      </c>
      <c r="AA44" s="11"/>
    </row>
    <row r="45" spans="1:28" ht="15.75" customHeight="1" x14ac:dyDescent="0.3">
      <c r="A45" s="449" t="s">
        <v>22</v>
      </c>
      <c r="B45" s="450"/>
      <c r="C45" s="235">
        <v>4270</v>
      </c>
      <c r="D45" s="451">
        <f t="shared" ref="D45" si="18">E45-H45</f>
        <v>0</v>
      </c>
      <c r="E45" s="452">
        <v>700</v>
      </c>
      <c r="F45" s="167"/>
      <c r="G45" s="453"/>
      <c r="H45" s="443">
        <v>700</v>
      </c>
      <c r="I45" s="163">
        <f>H45/12*Summary!$G$30</f>
        <v>175</v>
      </c>
      <c r="J45" s="454">
        <v>416.21</v>
      </c>
      <c r="K45" s="165">
        <f t="shared" ref="K45" si="19">I45-J45</f>
        <v>-241.20999999999998</v>
      </c>
      <c r="L45" s="11"/>
      <c r="M45" s="471"/>
      <c r="N45" s="128"/>
      <c r="O45" s="490"/>
      <c r="P45" s="451"/>
      <c r="Q45" s="524"/>
      <c r="R45" s="63"/>
      <c r="S45" s="189"/>
      <c r="T45" s="186"/>
      <c r="U45" s="510"/>
      <c r="V45" s="510"/>
      <c r="W45" s="474"/>
      <c r="AA45" s="11"/>
    </row>
    <row r="46" spans="1:28" ht="15.75" customHeight="1" thickBot="1" x14ac:dyDescent="0.35">
      <c r="A46" s="449" t="s">
        <v>23</v>
      </c>
      <c r="B46" s="450"/>
      <c r="C46" s="235">
        <v>4272</v>
      </c>
      <c r="D46" s="451">
        <f t="shared" ref="D46:D51" si="20">E46-H46</f>
        <v>0</v>
      </c>
      <c r="E46" s="166">
        <v>600</v>
      </c>
      <c r="F46" s="167"/>
      <c r="G46" s="453"/>
      <c r="H46" s="443">
        <v>600</v>
      </c>
      <c r="I46" s="163">
        <f>H46/12*Summary!$G$30</f>
        <v>150</v>
      </c>
      <c r="J46" s="454">
        <v>546.84</v>
      </c>
      <c r="K46" s="165">
        <f t="shared" ref="K46:K51" si="21">I46-J46</f>
        <v>-396.84000000000003</v>
      </c>
      <c r="M46" s="519" t="s">
        <v>122</v>
      </c>
      <c r="N46" s="512"/>
      <c r="O46" s="514"/>
      <c r="P46" s="48">
        <f>SUM(P37:P45)</f>
        <v>0</v>
      </c>
      <c r="Q46" s="49">
        <f>SUM(Q37:Q45)</f>
        <v>2228</v>
      </c>
      <c r="R46" s="121"/>
      <c r="S46" s="59"/>
      <c r="T46" s="121">
        <f>SUM(T37:T45)</f>
        <v>2228</v>
      </c>
      <c r="U46" s="50">
        <f>SUM(U37:U45)</f>
        <v>557</v>
      </c>
      <c r="V46" s="50">
        <f>SUM(V37:V45)</f>
        <v>648.62</v>
      </c>
      <c r="W46" s="520">
        <f>SUM(W37:W45)</f>
        <v>-91.62</v>
      </c>
      <c r="AA46" s="11"/>
    </row>
    <row r="47" spans="1:28" s="11" customFormat="1" ht="15.75" customHeight="1" x14ac:dyDescent="0.3">
      <c r="A47" s="449" t="s">
        <v>24</v>
      </c>
      <c r="B47" s="450"/>
      <c r="C47" s="235">
        <v>4273</v>
      </c>
      <c r="D47" s="451">
        <f t="shared" si="20"/>
        <v>0</v>
      </c>
      <c r="E47" s="452">
        <v>50</v>
      </c>
      <c r="F47" s="167"/>
      <c r="G47" s="453"/>
      <c r="H47" s="443">
        <v>50</v>
      </c>
      <c r="I47" s="163">
        <f>H47/12*Summary!$G$30</f>
        <v>12.5</v>
      </c>
      <c r="J47" s="454">
        <v>4.25</v>
      </c>
      <c r="K47" s="165">
        <f t="shared" si="21"/>
        <v>8.25</v>
      </c>
      <c r="M47" s="183"/>
      <c r="N47" s="128"/>
      <c r="O47" s="128"/>
      <c r="P47" s="128"/>
      <c r="Q47" s="128"/>
      <c r="R47" s="128"/>
      <c r="S47" s="128"/>
      <c r="T47" s="128"/>
      <c r="U47" s="128"/>
      <c r="V47" s="128"/>
      <c r="W47" s="323"/>
      <c r="X47" s="79"/>
      <c r="Y47" s="79"/>
      <c r="Z47" s="79"/>
      <c r="AB47" s="79"/>
    </row>
    <row r="48" spans="1:28" ht="15.75" customHeight="1" x14ac:dyDescent="0.3">
      <c r="A48" s="475" t="s">
        <v>64</v>
      </c>
      <c r="B48" s="450"/>
      <c r="C48" s="235">
        <v>4274</v>
      </c>
      <c r="D48" s="451">
        <f t="shared" si="20"/>
        <v>0</v>
      </c>
      <c r="E48" s="166">
        <v>250</v>
      </c>
      <c r="F48" s="167"/>
      <c r="G48" s="476"/>
      <c r="H48" s="443">
        <v>250</v>
      </c>
      <c r="I48" s="163">
        <f>H48/12*Summary!$G$30</f>
        <v>62.5</v>
      </c>
      <c r="J48" s="454">
        <v>223</v>
      </c>
      <c r="K48" s="165">
        <f t="shared" si="21"/>
        <v>-160.5</v>
      </c>
      <c r="M48" s="470" t="s">
        <v>19</v>
      </c>
      <c r="N48" s="128"/>
      <c r="O48" s="490"/>
      <c r="P48" s="51"/>
      <c r="Q48" s="524"/>
      <c r="R48" s="63"/>
      <c r="S48" s="174"/>
      <c r="T48" s="186"/>
      <c r="U48" s="52"/>
      <c r="V48" s="52"/>
      <c r="W48" s="192"/>
      <c r="Y48" s="11"/>
      <c r="Z48" s="11"/>
      <c r="AA48" s="11"/>
      <c r="AB48" s="11"/>
    </row>
    <row r="49" spans="1:27" ht="15.6" x14ac:dyDescent="0.3">
      <c r="A49" s="475" t="s">
        <v>93</v>
      </c>
      <c r="B49" s="450"/>
      <c r="C49" s="235">
        <v>4275</v>
      </c>
      <c r="D49" s="451">
        <f t="shared" si="20"/>
        <v>0</v>
      </c>
      <c r="E49" s="166">
        <v>150</v>
      </c>
      <c r="F49" s="167"/>
      <c r="G49" s="476"/>
      <c r="H49" s="443">
        <v>150</v>
      </c>
      <c r="I49" s="163">
        <f>H49/12*Summary!$G$30</f>
        <v>37.5</v>
      </c>
      <c r="J49" s="454">
        <v>0</v>
      </c>
      <c r="K49" s="165">
        <f t="shared" si="21"/>
        <v>37.5</v>
      </c>
      <c r="M49" s="478" t="s">
        <v>10</v>
      </c>
      <c r="N49" s="128"/>
      <c r="O49" s="490">
        <v>4520</v>
      </c>
      <c r="P49" s="451">
        <f t="shared" ref="P49:P54" si="22">Q49-T49</f>
        <v>0</v>
      </c>
      <c r="Q49" s="472">
        <v>500</v>
      </c>
      <c r="R49" s="63"/>
      <c r="S49" s="175"/>
      <c r="T49" s="186">
        <v>500</v>
      </c>
      <c r="U49" s="163">
        <f>T49/12*Summary!$G$30</f>
        <v>125</v>
      </c>
      <c r="V49" s="473">
        <v>661.6</v>
      </c>
      <c r="W49" s="474">
        <f t="shared" ref="W49:W54" si="23">U49-V49</f>
        <v>-536.6</v>
      </c>
    </row>
    <row r="50" spans="1:27" ht="15.6" x14ac:dyDescent="0.3">
      <c r="A50" s="475" t="s">
        <v>137</v>
      </c>
      <c r="B50" s="450"/>
      <c r="C50" s="235">
        <v>4277</v>
      </c>
      <c r="D50" s="451">
        <f t="shared" si="20"/>
        <v>0</v>
      </c>
      <c r="E50" s="166">
        <v>750</v>
      </c>
      <c r="F50" s="108"/>
      <c r="G50" s="476"/>
      <c r="H50" s="443">
        <v>750</v>
      </c>
      <c r="I50" s="163">
        <f>H50/12*Summary!$G$30</f>
        <v>187.5</v>
      </c>
      <c r="J50" s="454">
        <v>50.85</v>
      </c>
      <c r="K50" s="165">
        <f t="shared" si="21"/>
        <v>136.65</v>
      </c>
      <c r="M50" s="525" t="s">
        <v>66</v>
      </c>
      <c r="N50" s="128"/>
      <c r="O50" s="490">
        <v>4521</v>
      </c>
      <c r="P50" s="451">
        <f t="shared" si="22"/>
        <v>0</v>
      </c>
      <c r="Q50" s="166">
        <v>168</v>
      </c>
      <c r="R50" s="167"/>
      <c r="S50" s="52"/>
      <c r="T50" s="162">
        <v>168</v>
      </c>
      <c r="U50" s="163">
        <f>T50/12*Summary!$G$30</f>
        <v>42</v>
      </c>
      <c r="V50" s="473">
        <v>0</v>
      </c>
      <c r="W50" s="474">
        <f t="shared" si="23"/>
        <v>42</v>
      </c>
      <c r="AA50" s="11"/>
    </row>
    <row r="51" spans="1:27" ht="15.6" x14ac:dyDescent="0.3">
      <c r="A51" s="475" t="s">
        <v>92</v>
      </c>
      <c r="B51" s="450"/>
      <c r="C51" s="235">
        <v>4296</v>
      </c>
      <c r="D51" s="451">
        <f t="shared" si="20"/>
        <v>0</v>
      </c>
      <c r="E51" s="452">
        <v>3300</v>
      </c>
      <c r="F51" s="167"/>
      <c r="G51" s="476"/>
      <c r="H51" s="443">
        <v>3300</v>
      </c>
      <c r="I51" s="163">
        <f>H51/12*Summary!$G$30</f>
        <v>825</v>
      </c>
      <c r="J51" s="454">
        <v>971.51</v>
      </c>
      <c r="K51" s="165">
        <f t="shared" si="21"/>
        <v>-146.51</v>
      </c>
      <c r="M51" s="471" t="s">
        <v>12</v>
      </c>
      <c r="N51" s="128"/>
      <c r="O51" s="490">
        <v>4522</v>
      </c>
      <c r="P51" s="451">
        <f t="shared" si="22"/>
        <v>0</v>
      </c>
      <c r="Q51" s="166">
        <v>138</v>
      </c>
      <c r="R51" s="167"/>
      <c r="S51" s="189"/>
      <c r="T51" s="162">
        <v>138</v>
      </c>
      <c r="U51" s="163">
        <f>T51/12*Summary!$G$30</f>
        <v>34.5</v>
      </c>
      <c r="V51" s="473">
        <v>317.77999999999997</v>
      </c>
      <c r="W51" s="474">
        <f t="shared" si="23"/>
        <v>-283.27999999999997</v>
      </c>
      <c r="X51" s="11"/>
      <c r="AA51" s="11"/>
    </row>
    <row r="52" spans="1:27" ht="15.6" x14ac:dyDescent="0.3">
      <c r="A52" s="147"/>
      <c r="B52" s="6"/>
      <c r="C52" s="124"/>
      <c r="D52" s="6"/>
      <c r="E52" s="6"/>
      <c r="F52" s="148"/>
      <c r="G52" s="6"/>
      <c r="H52" s="443"/>
      <c r="I52" s="443"/>
      <c r="J52" s="443"/>
      <c r="K52" s="444"/>
      <c r="M52" s="471" t="s">
        <v>11</v>
      </c>
      <c r="N52" s="128"/>
      <c r="O52" s="490">
        <v>4523</v>
      </c>
      <c r="P52" s="451">
        <f t="shared" si="22"/>
        <v>0</v>
      </c>
      <c r="Q52" s="166">
        <v>50</v>
      </c>
      <c r="R52" s="167"/>
      <c r="S52" s="189"/>
      <c r="T52" s="162">
        <v>50</v>
      </c>
      <c r="U52" s="163">
        <f>T52/12*Summary!$G$30</f>
        <v>12.5</v>
      </c>
      <c r="V52" s="473">
        <v>503.358</v>
      </c>
      <c r="W52" s="474">
        <f t="shared" si="23"/>
        <v>-490.858</v>
      </c>
      <c r="AA52" s="11"/>
    </row>
    <row r="53" spans="1:27" ht="16.2" thickBot="1" x14ac:dyDescent="0.35">
      <c r="A53" s="460" t="s">
        <v>114</v>
      </c>
      <c r="B53" s="505"/>
      <c r="C53" s="505"/>
      <c r="D53" s="75">
        <f>SUM(D45:D51)</f>
        <v>0</v>
      </c>
      <c r="E53" s="42">
        <f>SUM(E45:E52)</f>
        <v>5800</v>
      </c>
      <c r="F53" s="505"/>
      <c r="G53" s="505"/>
      <c r="H53" s="113">
        <f>SUM(H45:H52)</f>
        <v>5800</v>
      </c>
      <c r="I53" s="76">
        <f>SUM(I45:I52)</f>
        <v>1450</v>
      </c>
      <c r="J53" s="76">
        <f>SUM(J45:J52)</f>
        <v>2212.66</v>
      </c>
      <c r="K53" s="461">
        <f>SUM(K45:K52)</f>
        <v>-762.66</v>
      </c>
      <c r="M53" s="471" t="s">
        <v>102</v>
      </c>
      <c r="N53" s="128"/>
      <c r="O53" s="490">
        <v>4524</v>
      </c>
      <c r="P53" s="451">
        <f t="shared" si="22"/>
        <v>0</v>
      </c>
      <c r="Q53" s="166">
        <v>50</v>
      </c>
      <c r="R53" s="167"/>
      <c r="S53" s="189"/>
      <c r="T53" s="162">
        <v>50</v>
      </c>
      <c r="U53" s="163">
        <f>T53/12*Summary!$G$30</f>
        <v>12.5</v>
      </c>
      <c r="V53" s="473">
        <v>9.49</v>
      </c>
      <c r="W53" s="474">
        <f t="shared" si="23"/>
        <v>3.01</v>
      </c>
      <c r="AA53" s="11"/>
    </row>
    <row r="54" spans="1:27" ht="15.6" x14ac:dyDescent="0.3">
      <c r="A54" s="147"/>
      <c r="B54" s="6"/>
      <c r="C54" s="124"/>
      <c r="D54" s="6"/>
      <c r="E54" s="6"/>
      <c r="F54" s="148"/>
      <c r="G54" s="6"/>
      <c r="H54" s="443"/>
      <c r="I54" s="443"/>
      <c r="J54" s="443"/>
      <c r="K54" s="444"/>
      <c r="M54" s="471" t="s">
        <v>165</v>
      </c>
      <c r="N54" s="128"/>
      <c r="O54" s="490">
        <v>4525</v>
      </c>
      <c r="P54" s="451">
        <f t="shared" si="22"/>
        <v>0</v>
      </c>
      <c r="Q54" s="472">
        <v>150</v>
      </c>
      <c r="R54" s="63"/>
      <c r="S54" s="189"/>
      <c r="T54" s="186">
        <v>150</v>
      </c>
      <c r="U54" s="163">
        <f>T54/12*Summary!$G$30</f>
        <v>37.5</v>
      </c>
      <c r="V54" s="473">
        <v>24</v>
      </c>
      <c r="W54" s="474">
        <f t="shared" si="23"/>
        <v>13.5</v>
      </c>
      <c r="AA54" s="11"/>
    </row>
    <row r="55" spans="1:27" ht="15.6" x14ac:dyDescent="0.3">
      <c r="A55" s="445" t="s">
        <v>70</v>
      </c>
      <c r="B55" s="450"/>
      <c r="C55" s="235"/>
      <c r="D55" s="457"/>
      <c r="E55" s="6"/>
      <c r="F55" s="108"/>
      <c r="G55" s="446"/>
      <c r="H55" s="443"/>
      <c r="I55" s="73"/>
      <c r="J55" s="73"/>
      <c r="K55" s="459"/>
      <c r="M55" s="529" t="s">
        <v>32</v>
      </c>
      <c r="N55" s="128"/>
      <c r="O55" s="490">
        <v>4527</v>
      </c>
      <c r="P55" s="451">
        <f>Q55-T55</f>
        <v>0</v>
      </c>
      <c r="Q55" s="472">
        <v>1500</v>
      </c>
      <c r="R55" s="63"/>
      <c r="S55" s="530"/>
      <c r="T55" s="186">
        <v>1500</v>
      </c>
      <c r="U55" s="163">
        <f>T55/12*Summary!$G$30</f>
        <v>375</v>
      </c>
      <c r="V55" s="473">
        <v>66.239999999999995</v>
      </c>
      <c r="W55" s="474">
        <f>U55-V55</f>
        <v>308.76</v>
      </c>
      <c r="AA55" s="11"/>
    </row>
    <row r="56" spans="1:27" ht="15.6" x14ac:dyDescent="0.3">
      <c r="A56" s="449" t="s">
        <v>71</v>
      </c>
      <c r="B56" s="450"/>
      <c r="C56" s="235">
        <v>4290</v>
      </c>
      <c r="D56" s="451">
        <f>E56-H56</f>
        <v>0</v>
      </c>
      <c r="E56" s="452">
        <v>2100</v>
      </c>
      <c r="F56" s="108"/>
      <c r="G56" s="453"/>
      <c r="H56" s="443">
        <v>2100</v>
      </c>
      <c r="I56" s="163">
        <f>H56/12*Summary!$G$30</f>
        <v>525</v>
      </c>
      <c r="J56" s="454">
        <v>0</v>
      </c>
      <c r="K56" s="165">
        <f t="shared" ref="K56:K58" si="24">I56-J56</f>
        <v>525</v>
      </c>
      <c r="M56" s="529" t="s">
        <v>103</v>
      </c>
      <c r="N56" s="128"/>
      <c r="O56" s="490">
        <v>4528</v>
      </c>
      <c r="P56" s="451">
        <f>Q56-T56</f>
        <v>0</v>
      </c>
      <c r="Q56" s="472">
        <v>550</v>
      </c>
      <c r="R56" s="63"/>
      <c r="S56" s="530"/>
      <c r="T56" s="186">
        <v>550</v>
      </c>
      <c r="U56" s="163">
        <f>T56/12*Summary!$G$30</f>
        <v>137.5</v>
      </c>
      <c r="V56" s="473">
        <v>0</v>
      </c>
      <c r="W56" s="474">
        <f>U56-V56</f>
        <v>137.5</v>
      </c>
      <c r="AA56" s="11"/>
    </row>
    <row r="57" spans="1:27" ht="15.6" x14ac:dyDescent="0.3">
      <c r="A57" s="449" t="s">
        <v>94</v>
      </c>
      <c r="B57" s="450"/>
      <c r="C57" s="235">
        <v>4291</v>
      </c>
      <c r="D57" s="451">
        <f t="shared" ref="D57:D61" si="25">E57-H57</f>
        <v>0</v>
      </c>
      <c r="E57" s="452">
        <v>500</v>
      </c>
      <c r="F57" s="108"/>
      <c r="G57" s="453"/>
      <c r="H57" s="443">
        <v>500</v>
      </c>
      <c r="I57" s="163">
        <f>H57/12*Summary!$G$30</f>
        <v>125</v>
      </c>
      <c r="J57" s="454">
        <v>213.6</v>
      </c>
      <c r="K57" s="165">
        <f t="shared" si="24"/>
        <v>-88.6</v>
      </c>
      <c r="M57" s="529" t="s">
        <v>151</v>
      </c>
      <c r="N57" s="128"/>
      <c r="O57" s="490">
        <v>4529</v>
      </c>
      <c r="P57" s="451">
        <f>Q57-T57</f>
        <v>0</v>
      </c>
      <c r="Q57" s="472">
        <v>2000</v>
      </c>
      <c r="R57" s="63"/>
      <c r="S57" s="530"/>
      <c r="T57" s="186">
        <v>2000</v>
      </c>
      <c r="U57" s="163">
        <f>T57/12*Summary!$G$30</f>
        <v>500</v>
      </c>
      <c r="V57" s="473">
        <v>56.1</v>
      </c>
      <c r="W57" s="474">
        <f>U57-V57</f>
        <v>443.9</v>
      </c>
      <c r="AA57" s="11"/>
    </row>
    <row r="58" spans="1:27" ht="15.6" x14ac:dyDescent="0.3">
      <c r="A58" s="449" t="s">
        <v>72</v>
      </c>
      <c r="B58" s="450"/>
      <c r="C58" s="235">
        <v>4292</v>
      </c>
      <c r="D58" s="451">
        <f t="shared" si="25"/>
        <v>0</v>
      </c>
      <c r="E58" s="166">
        <v>1500</v>
      </c>
      <c r="F58" s="167"/>
      <c r="G58" s="453"/>
      <c r="H58" s="443">
        <v>1500</v>
      </c>
      <c r="I58" s="163">
        <f>H58/12*Summary!$G$30</f>
        <v>375</v>
      </c>
      <c r="J58" s="454">
        <v>35</v>
      </c>
      <c r="K58" s="165">
        <f t="shared" si="24"/>
        <v>340</v>
      </c>
      <c r="M58" s="529"/>
      <c r="N58" s="128"/>
      <c r="O58" s="490"/>
      <c r="P58" s="451"/>
      <c r="Q58" s="524"/>
      <c r="R58" s="63"/>
      <c r="S58" s="530"/>
      <c r="T58" s="186"/>
      <c r="U58" s="510"/>
      <c r="V58" s="510"/>
      <c r="W58" s="474"/>
      <c r="AA58" s="11"/>
    </row>
    <row r="59" spans="1:27" ht="16.2" thickBot="1" x14ac:dyDescent="0.35">
      <c r="A59" s="475" t="s">
        <v>15</v>
      </c>
      <c r="B59" s="450"/>
      <c r="C59" s="235">
        <v>4294</v>
      </c>
      <c r="D59" s="451">
        <f t="shared" si="25"/>
        <v>0</v>
      </c>
      <c r="E59" s="166">
        <v>150</v>
      </c>
      <c r="F59" s="167"/>
      <c r="G59" s="476"/>
      <c r="H59" s="443">
        <v>150</v>
      </c>
      <c r="I59" s="163">
        <f>H59/12*Summary!$G$30</f>
        <v>37.5</v>
      </c>
      <c r="J59" s="454">
        <v>60.37</v>
      </c>
      <c r="K59" s="165">
        <f>I59-J59</f>
        <v>-22.869999999999997</v>
      </c>
      <c r="M59" s="519" t="s">
        <v>111</v>
      </c>
      <c r="N59" s="512"/>
      <c r="O59" s="514"/>
      <c r="P59" s="48">
        <f>SUM(P48:P58)</f>
        <v>0</v>
      </c>
      <c r="Q59" s="49">
        <f>SUM(Q48:Q58)</f>
        <v>5106</v>
      </c>
      <c r="R59" s="121"/>
      <c r="S59" s="59"/>
      <c r="T59" s="121">
        <f>SUM(T48:T58)</f>
        <v>5106</v>
      </c>
      <c r="U59" s="50">
        <f>SUM(U48:U58)</f>
        <v>1276.5</v>
      </c>
      <c r="V59" s="50">
        <f>SUM(V48:V58)</f>
        <v>1638.568</v>
      </c>
      <c r="W59" s="520">
        <f>SUM(W48:W58)</f>
        <v>-362.0680000000001</v>
      </c>
      <c r="AA59" s="11"/>
    </row>
    <row r="60" spans="1:27" ht="14.4" customHeight="1" x14ac:dyDescent="0.3">
      <c r="A60" s="449" t="s">
        <v>83</v>
      </c>
      <c r="B60" s="450"/>
      <c r="C60" s="235">
        <v>4297</v>
      </c>
      <c r="D60" s="451">
        <f t="shared" si="25"/>
        <v>0</v>
      </c>
      <c r="E60" s="166">
        <v>405</v>
      </c>
      <c r="F60" s="167"/>
      <c r="G60" s="453"/>
      <c r="H60" s="443">
        <v>405</v>
      </c>
      <c r="I60" s="163">
        <f>H60/12*Summary!$G$30</f>
        <v>101.25</v>
      </c>
      <c r="J60" s="454">
        <v>0</v>
      </c>
      <c r="K60" s="165">
        <f t="shared" ref="K60" si="26">I60-J60</f>
        <v>101.25</v>
      </c>
      <c r="M60" s="147"/>
      <c r="N60" s="6"/>
      <c r="O60" s="138"/>
      <c r="P60" s="6"/>
      <c r="Q60" s="6"/>
      <c r="R60" s="6"/>
      <c r="S60" s="6"/>
      <c r="T60" s="6"/>
      <c r="U60" s="6"/>
      <c r="V60" s="6"/>
      <c r="W60" s="206"/>
      <c r="AA60" s="11"/>
    </row>
    <row r="61" spans="1:27" ht="15.6" customHeight="1" x14ac:dyDescent="0.3">
      <c r="A61" s="449" t="s">
        <v>90</v>
      </c>
      <c r="B61" s="450"/>
      <c r="C61" s="235">
        <v>4298</v>
      </c>
      <c r="D61" s="451">
        <f t="shared" si="25"/>
        <v>0</v>
      </c>
      <c r="E61" s="452">
        <v>500</v>
      </c>
      <c r="F61" s="108"/>
      <c r="G61" s="453"/>
      <c r="H61" s="443">
        <v>500</v>
      </c>
      <c r="I61" s="163">
        <f>H61/12*Summary!$G$30</f>
        <v>125</v>
      </c>
      <c r="J61" s="454">
        <v>145</v>
      </c>
      <c r="K61" s="165">
        <f>I61-J61</f>
        <v>-20</v>
      </c>
      <c r="M61" s="470" t="s">
        <v>28</v>
      </c>
      <c r="N61" s="128"/>
      <c r="O61" s="490"/>
      <c r="P61" s="51"/>
      <c r="Q61" s="524"/>
      <c r="R61" s="63"/>
      <c r="S61" s="174"/>
      <c r="T61" s="186"/>
      <c r="U61" s="52"/>
      <c r="V61" s="52"/>
      <c r="W61" s="192"/>
      <c r="AA61" s="11"/>
    </row>
    <row r="62" spans="1:27" ht="15.6" x14ac:dyDescent="0.3">
      <c r="A62" s="449"/>
      <c r="B62" s="450"/>
      <c r="C62" s="235"/>
      <c r="D62" s="457"/>
      <c r="E62" s="458"/>
      <c r="F62" s="108"/>
      <c r="G62" s="453"/>
      <c r="H62" s="443"/>
      <c r="I62" s="73"/>
      <c r="J62" s="73"/>
      <c r="K62" s="459"/>
      <c r="M62" s="464" t="s">
        <v>77</v>
      </c>
      <c r="N62" s="128"/>
      <c r="O62" s="490">
        <v>4551</v>
      </c>
      <c r="P62" s="451">
        <f t="shared" ref="P62:P63" si="27">Q62-T62</f>
        <v>0</v>
      </c>
      <c r="Q62" s="472">
        <v>1000</v>
      </c>
      <c r="R62" s="63"/>
      <c r="S62" s="465"/>
      <c r="T62" s="186">
        <v>1000</v>
      </c>
      <c r="U62" s="163">
        <f>T62/12*Summary!$G$30</f>
        <v>250</v>
      </c>
      <c r="V62" s="473">
        <v>720</v>
      </c>
      <c r="W62" s="474">
        <f t="shared" ref="W62:W63" si="28">U62-V62</f>
        <v>-470</v>
      </c>
      <c r="AA62" s="11"/>
    </row>
    <row r="63" spans="1:27" ht="16.2" thickBot="1" x14ac:dyDescent="0.35">
      <c r="A63" s="460" t="s">
        <v>115</v>
      </c>
      <c r="B63" s="505"/>
      <c r="C63" s="505"/>
      <c r="D63" s="75">
        <f>SUM(D55:D62)</f>
        <v>0</v>
      </c>
      <c r="E63" s="42">
        <f>SUM(E55:E62)</f>
        <v>5155</v>
      </c>
      <c r="F63" s="505"/>
      <c r="G63" s="505"/>
      <c r="H63" s="113">
        <f>SUM(H55:H62)</f>
        <v>5155</v>
      </c>
      <c r="I63" s="76">
        <f>SUM(I55:I62)</f>
        <v>1288.75</v>
      </c>
      <c r="J63" s="76">
        <f>SUM(J55:J62)</f>
        <v>453.96999999999997</v>
      </c>
      <c r="K63" s="461">
        <f>SUM(K55:K62)</f>
        <v>834.78</v>
      </c>
      <c r="M63" s="525" t="s">
        <v>78</v>
      </c>
      <c r="N63" s="128"/>
      <c r="O63" s="490">
        <v>4552</v>
      </c>
      <c r="P63" s="451">
        <f t="shared" si="27"/>
        <v>0</v>
      </c>
      <c r="Q63" s="472">
        <v>201</v>
      </c>
      <c r="R63" s="63"/>
      <c r="S63" s="52"/>
      <c r="T63" s="186">
        <v>201</v>
      </c>
      <c r="U63" s="163">
        <f>T63/12*Summary!$G$30</f>
        <v>50.25</v>
      </c>
      <c r="V63" s="473">
        <v>201.05</v>
      </c>
      <c r="W63" s="474">
        <f t="shared" si="28"/>
        <v>-150.80000000000001</v>
      </c>
      <c r="AA63" s="11"/>
    </row>
    <row r="64" spans="1:27" ht="15.6" x14ac:dyDescent="0.3">
      <c r="A64" s="147"/>
      <c r="B64" s="6"/>
      <c r="C64" s="124"/>
      <c r="D64" s="6"/>
      <c r="E64" s="6"/>
      <c r="F64" s="148"/>
      <c r="G64" s="6"/>
      <c r="H64" s="443"/>
      <c r="I64" s="443"/>
      <c r="J64" s="443"/>
      <c r="K64" s="444"/>
      <c r="M64" s="531"/>
      <c r="N64" s="128"/>
      <c r="O64" s="490"/>
      <c r="P64" s="451"/>
      <c r="Q64" s="524"/>
      <c r="R64" s="63"/>
      <c r="S64" s="195"/>
      <c r="T64" s="186"/>
      <c r="U64" s="510"/>
      <c r="V64" s="510"/>
      <c r="W64" s="474"/>
      <c r="AA64" s="11"/>
    </row>
    <row r="65" spans="1:27" ht="15" thickBot="1" x14ac:dyDescent="0.35">
      <c r="A65" s="460" t="s">
        <v>109</v>
      </c>
      <c r="B65" s="505"/>
      <c r="C65" s="505"/>
      <c r="D65" s="75">
        <f>D16+D29+D36+D42+D53+D63</f>
        <v>0</v>
      </c>
      <c r="E65" s="42">
        <f>E16+E29+E36+E42+E53+E63</f>
        <v>146570.25</v>
      </c>
      <c r="F65" s="505"/>
      <c r="G65" s="505"/>
      <c r="H65" s="113">
        <f>H16+H29+H36+H42+H53+H63</f>
        <v>146570.25</v>
      </c>
      <c r="I65" s="76">
        <f>I16+I29+I36+I42+I53+I63</f>
        <v>36642.5625</v>
      </c>
      <c r="J65" s="76">
        <f>J16+J29+J36+J42+J53+J63</f>
        <v>26012.604999999996</v>
      </c>
      <c r="K65" s="461">
        <f>K16+K29+K36+K42+K53+K63</f>
        <v>10629.9575</v>
      </c>
      <c r="M65" s="519" t="s">
        <v>123</v>
      </c>
      <c r="N65" s="512"/>
      <c r="O65" s="514"/>
      <c r="P65" s="48">
        <f t="shared" ref="P65:Q65" si="29">SUM(P61:P64)</f>
        <v>0</v>
      </c>
      <c r="Q65" s="49">
        <f t="shared" si="29"/>
        <v>1201</v>
      </c>
      <c r="R65" s="121"/>
      <c r="S65" s="59"/>
      <c r="T65" s="121">
        <f t="shared" ref="T65:W65" si="30">SUM(T61:T64)</f>
        <v>1201</v>
      </c>
      <c r="U65" s="50">
        <f t="shared" si="30"/>
        <v>300.25</v>
      </c>
      <c r="V65" s="50">
        <f t="shared" si="30"/>
        <v>921.05</v>
      </c>
      <c r="W65" s="520">
        <f t="shared" si="30"/>
        <v>-620.79999999999995</v>
      </c>
      <c r="AA65" s="11"/>
    </row>
    <row r="66" spans="1:27" x14ac:dyDescent="0.3">
      <c r="A66" s="470"/>
      <c r="B66" s="469"/>
      <c r="C66" s="491"/>
      <c r="D66" s="43"/>
      <c r="E66" s="458"/>
      <c r="F66" s="108"/>
      <c r="G66" s="174"/>
      <c r="H66" s="157"/>
      <c r="I66" s="73"/>
      <c r="J66" s="73"/>
      <c r="K66" s="459"/>
      <c r="M66" s="147"/>
      <c r="N66" s="6"/>
      <c r="O66" s="138"/>
      <c r="P66" s="6"/>
      <c r="Q66" s="6"/>
      <c r="R66" s="6"/>
      <c r="S66" s="6"/>
      <c r="T66" s="6"/>
      <c r="U66" s="6"/>
      <c r="V66" s="6"/>
      <c r="W66" s="206"/>
      <c r="AA66" s="11"/>
    </row>
    <row r="67" spans="1:27" ht="16.2" thickBot="1" x14ac:dyDescent="0.35">
      <c r="A67" s="478" t="s">
        <v>81</v>
      </c>
      <c r="B67" s="477"/>
      <c r="C67" s="491"/>
      <c r="D67" s="451">
        <f>E68-H67</f>
        <v>-18000</v>
      </c>
      <c r="E67" s="458">
        <v>18000</v>
      </c>
      <c r="F67" s="108"/>
      <c r="G67" s="175"/>
      <c r="H67" s="443">
        <v>18000</v>
      </c>
      <c r="I67" s="163">
        <f>H67/12*Summary!$G$30</f>
        <v>4500</v>
      </c>
      <c r="J67" s="349">
        <f>I67</f>
        <v>4500</v>
      </c>
      <c r="K67" s="165">
        <f>I67-J67</f>
        <v>0</v>
      </c>
      <c r="M67" s="519" t="s">
        <v>109</v>
      </c>
      <c r="N67" s="512"/>
      <c r="O67" s="514"/>
      <c r="P67" s="131">
        <f>P17+P28+P35+P46+P59+P65</f>
        <v>0</v>
      </c>
      <c r="Q67" s="132">
        <f>Q17+Q28+Q35+Q46+Q59+Q65</f>
        <v>55347</v>
      </c>
      <c r="R67" s="68"/>
      <c r="S67" s="59"/>
      <c r="T67" s="68">
        <f>T17+T28+T35+T46+T59+T65</f>
        <v>55347</v>
      </c>
      <c r="U67" s="130">
        <f>U17+U28+U35+U46+U59+U65</f>
        <v>13836.75</v>
      </c>
      <c r="V67" s="130">
        <f>V17+V28+V35+V46+V59+V65</f>
        <v>9259.1779999999981</v>
      </c>
      <c r="W67" s="532">
        <f>W17+W28+W35+W46+W59+W65</f>
        <v>4577.5720000000001</v>
      </c>
      <c r="AA67" s="11"/>
    </row>
    <row r="68" spans="1:27" x14ac:dyDescent="0.3">
      <c r="A68" s="478"/>
      <c r="B68" s="175"/>
      <c r="C68" s="494"/>
      <c r="D68" s="221"/>
      <c r="E68" s="458"/>
      <c r="F68" s="108"/>
      <c r="G68" s="175"/>
      <c r="H68" s="169"/>
      <c r="I68" s="73"/>
      <c r="J68" s="73"/>
      <c r="K68" s="459"/>
      <c r="M68" s="478"/>
      <c r="N68" s="128"/>
      <c r="O68" s="490"/>
      <c r="P68" s="51"/>
      <c r="Q68" s="524"/>
      <c r="R68" s="63"/>
      <c r="S68" s="175"/>
      <c r="T68" s="186"/>
      <c r="U68" s="52"/>
      <c r="V68" s="52"/>
      <c r="W68" s="192"/>
      <c r="AA68" s="11"/>
    </row>
    <row r="69" spans="1:27" ht="16.2" thickBot="1" x14ac:dyDescent="0.35">
      <c r="A69" s="460" t="s">
        <v>0</v>
      </c>
      <c r="B69" s="505"/>
      <c r="C69" s="505"/>
      <c r="D69" s="33">
        <f>SUM(D65:D68)</f>
        <v>-18000</v>
      </c>
      <c r="E69" s="34">
        <f>SUM(E65:E68)</f>
        <v>164570.25</v>
      </c>
      <c r="F69" s="505"/>
      <c r="G69" s="505"/>
      <c r="H69" s="114">
        <f>SUM(H65:H68)</f>
        <v>164570.25</v>
      </c>
      <c r="I69" s="35">
        <f t="shared" ref="I69:K69" si="31">SUM(I65:I68)</f>
        <v>41142.5625</v>
      </c>
      <c r="J69" s="35">
        <f t="shared" si="31"/>
        <v>30512.604999999996</v>
      </c>
      <c r="K69" s="170">
        <f t="shared" si="31"/>
        <v>10629.9575</v>
      </c>
      <c r="M69" s="533" t="s">
        <v>81</v>
      </c>
      <c r="N69" s="128"/>
      <c r="O69" s="490"/>
      <c r="P69" s="451">
        <f>Q69-T69</f>
        <v>0</v>
      </c>
      <c r="Q69" s="524">
        <v>13650</v>
      </c>
      <c r="R69" s="63"/>
      <c r="S69" s="62"/>
      <c r="T69" s="169">
        <v>13650</v>
      </c>
      <c r="U69" s="163">
        <f>T69/12*Summary!$G$30</f>
        <v>3412.5</v>
      </c>
      <c r="V69" s="349">
        <f>U69</f>
        <v>3412.5</v>
      </c>
      <c r="W69" s="474">
        <f>U69-V69</f>
        <v>0</v>
      </c>
      <c r="AA69" s="11"/>
    </row>
    <row r="70" spans="1:27" ht="15.6" x14ac:dyDescent="0.3">
      <c r="M70" s="478"/>
      <c r="N70" s="128"/>
      <c r="O70" s="490"/>
      <c r="P70" s="451"/>
      <c r="Q70" s="524"/>
      <c r="R70" s="63"/>
      <c r="S70" s="175"/>
      <c r="T70" s="186"/>
      <c r="U70" s="510"/>
      <c r="V70" s="510"/>
      <c r="W70" s="474"/>
      <c r="AA70" s="11"/>
    </row>
    <row r="71" spans="1:27" ht="15.75" hidden="1" customHeight="1" x14ac:dyDescent="0.3">
      <c r="A71" s="479"/>
      <c r="B71" s="480"/>
      <c r="C71" s="495"/>
      <c r="D71" s="481"/>
      <c r="E71" s="482"/>
      <c r="F71" s="483"/>
      <c r="G71" s="481"/>
      <c r="H71" s="484"/>
      <c r="I71" s="485"/>
      <c r="J71" s="485"/>
      <c r="K71" s="486"/>
      <c r="M71" s="519" t="s">
        <v>0</v>
      </c>
      <c r="N71" s="128"/>
      <c r="O71" s="490"/>
      <c r="P71" s="131">
        <f t="shared" ref="P71:Q71" si="32">SUM(P67:P70)</f>
        <v>0</v>
      </c>
      <c r="Q71" s="132">
        <f t="shared" si="32"/>
        <v>68997</v>
      </c>
      <c r="R71" s="89"/>
      <c r="S71" s="62"/>
      <c r="T71" s="68">
        <f t="shared" ref="T71:W71" si="33">SUM(T67:T70)</f>
        <v>68997</v>
      </c>
      <c r="U71" s="130">
        <f t="shared" si="33"/>
        <v>17249.25</v>
      </c>
      <c r="V71" s="130">
        <f t="shared" si="33"/>
        <v>12671.677999999998</v>
      </c>
      <c r="W71" s="532">
        <f t="shared" si="33"/>
        <v>4577.5720000000001</v>
      </c>
      <c r="AA71" s="11"/>
    </row>
    <row r="72" spans="1:27" ht="15" thickBot="1" x14ac:dyDescent="0.3">
      <c r="M72" s="460" t="s">
        <v>0</v>
      </c>
      <c r="N72" s="505"/>
      <c r="O72" s="505"/>
      <c r="P72" s="33">
        <f>SUM(P67:P69)</f>
        <v>0</v>
      </c>
      <c r="Q72" s="34">
        <f>SUM(Q67:Q69)</f>
        <v>68997</v>
      </c>
      <c r="R72" s="505"/>
      <c r="S72" s="505"/>
      <c r="T72" s="114">
        <f>SUM(T67:T69)</f>
        <v>68997</v>
      </c>
      <c r="U72" s="597">
        <f>SUM(U67:U69)</f>
        <v>17249.25</v>
      </c>
      <c r="V72" s="35">
        <f>SUM(V67:V69)</f>
        <v>12671.677999999998</v>
      </c>
      <c r="W72" s="35">
        <f>SUM(W67:W69)</f>
        <v>4577.5720000000001</v>
      </c>
    </row>
    <row r="78" spans="1:27" x14ac:dyDescent="0.3">
      <c r="A78" s="79" t="s">
        <v>150</v>
      </c>
      <c r="E78"/>
      <c r="H78" s="127" t="s">
        <v>150</v>
      </c>
      <c r="AA78" s="11"/>
    </row>
    <row r="79" spans="1:27" x14ac:dyDescent="0.3">
      <c r="AA79" s="11"/>
    </row>
    <row r="80" spans="1:27" x14ac:dyDescent="0.3">
      <c r="AA80" s="11"/>
    </row>
    <row r="81" spans="1:28" x14ac:dyDescent="0.3">
      <c r="AA81" s="11"/>
    </row>
    <row r="82" spans="1:28" x14ac:dyDescent="0.3">
      <c r="L82" s="7"/>
      <c r="AA82" s="11"/>
    </row>
    <row r="85" spans="1:28" s="8" customFormat="1" x14ac:dyDescent="0.25">
      <c r="A85" s="79"/>
      <c r="B85" s="79"/>
      <c r="C85" s="94"/>
      <c r="D85" s="79"/>
      <c r="E85"/>
      <c r="F85" s="74"/>
      <c r="G85" s="79"/>
      <c r="H85" s="99"/>
      <c r="I85" s="99"/>
      <c r="J85" s="99"/>
      <c r="K85" s="99"/>
      <c r="M85" s="7"/>
      <c r="N85" s="79"/>
      <c r="O85" s="72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</row>
    <row r="86" spans="1:28" x14ac:dyDescent="0.25">
      <c r="A86"/>
      <c r="B86"/>
      <c r="C86" s="496"/>
      <c r="D86"/>
      <c r="E86"/>
      <c r="F86"/>
      <c r="G86"/>
      <c r="H86"/>
      <c r="I86"/>
      <c r="J86"/>
      <c r="K86" s="100"/>
      <c r="Z86" s="8"/>
      <c r="AB86" s="8"/>
    </row>
    <row r="87" spans="1:28" x14ac:dyDescent="0.25">
      <c r="A87"/>
      <c r="B87"/>
      <c r="C87" s="496"/>
      <c r="D87"/>
      <c r="E87"/>
      <c r="F87"/>
      <c r="G87"/>
      <c r="H87"/>
      <c r="I87"/>
      <c r="J87"/>
      <c r="K87" s="101"/>
      <c r="M87" s="8"/>
      <c r="N87" s="8"/>
      <c r="O87" s="94"/>
      <c r="P87" s="8"/>
      <c r="Q87" s="8"/>
      <c r="R87" s="8"/>
      <c r="S87" s="8"/>
      <c r="T87" s="8"/>
      <c r="U87" s="8"/>
      <c r="V87" s="8"/>
      <c r="W87" s="8"/>
      <c r="X87" s="8"/>
      <c r="Y87" s="8"/>
      <c r="AA87" s="8"/>
    </row>
    <row r="88" spans="1:28" x14ac:dyDescent="0.25">
      <c r="A88"/>
      <c r="B88"/>
      <c r="C88" s="496"/>
      <c r="D88"/>
      <c r="E88"/>
      <c r="F88"/>
      <c r="G88"/>
      <c r="H88"/>
      <c r="I88"/>
      <c r="J88"/>
      <c r="K88" s="101"/>
    </row>
    <row r="89" spans="1:28" x14ac:dyDescent="0.25">
      <c r="A89"/>
      <c r="B89"/>
      <c r="C89" s="496"/>
      <c r="D89"/>
      <c r="E89"/>
      <c r="F89"/>
      <c r="G89"/>
      <c r="H89"/>
      <c r="I89"/>
      <c r="J89"/>
      <c r="K89" s="101"/>
    </row>
    <row r="90" spans="1:28" x14ac:dyDescent="0.25">
      <c r="A90"/>
      <c r="B90"/>
      <c r="C90" s="496"/>
      <c r="D90"/>
      <c r="E90"/>
      <c r="F90"/>
      <c r="G90"/>
      <c r="H90"/>
      <c r="I90"/>
      <c r="J90"/>
      <c r="K90" s="101"/>
    </row>
    <row r="91" spans="1:28" x14ac:dyDescent="0.25">
      <c r="A91"/>
      <c r="B91"/>
      <c r="C91" s="496"/>
      <c r="D91"/>
      <c r="E91"/>
      <c r="F91"/>
      <c r="G91"/>
      <c r="H91"/>
      <c r="I91"/>
      <c r="J91"/>
      <c r="K91" s="101"/>
    </row>
    <row r="92" spans="1:28" x14ac:dyDescent="0.25">
      <c r="A92"/>
      <c r="B92"/>
      <c r="C92" s="496"/>
      <c r="D92"/>
      <c r="E92"/>
      <c r="F92"/>
      <c r="G92"/>
      <c r="H92"/>
      <c r="I92"/>
      <c r="J92"/>
      <c r="K92" s="101"/>
    </row>
    <row r="93" spans="1:28" x14ac:dyDescent="0.3">
      <c r="A93"/>
      <c r="B93"/>
      <c r="C93" s="496"/>
      <c r="D93"/>
      <c r="E93"/>
      <c r="F93"/>
      <c r="G93"/>
      <c r="H93"/>
      <c r="I93"/>
      <c r="J93"/>
      <c r="K93" s="102"/>
    </row>
    <row r="94" spans="1:28" x14ac:dyDescent="0.3">
      <c r="A94"/>
      <c r="B94"/>
      <c r="C94" s="496"/>
      <c r="D94"/>
      <c r="E94"/>
      <c r="F94"/>
      <c r="G94"/>
      <c r="H94"/>
      <c r="I94"/>
      <c r="J94"/>
      <c r="K94" s="102"/>
    </row>
    <row r="95" spans="1:28" x14ac:dyDescent="0.3">
      <c r="A95"/>
      <c r="B95"/>
      <c r="C95" s="496"/>
      <c r="D95"/>
      <c r="E95"/>
      <c r="F95"/>
      <c r="G95"/>
      <c r="H95"/>
      <c r="I95"/>
      <c r="J95"/>
      <c r="K95" s="102"/>
    </row>
    <row r="96" spans="1:28" x14ac:dyDescent="0.25">
      <c r="A96"/>
      <c r="B96"/>
      <c r="C96" s="496"/>
      <c r="D96"/>
      <c r="E96"/>
      <c r="F96"/>
      <c r="G96"/>
      <c r="H96"/>
      <c r="I96"/>
      <c r="J96"/>
      <c r="K96" s="103"/>
    </row>
    <row r="97" spans="1:11" x14ac:dyDescent="0.25">
      <c r="A97"/>
      <c r="B97"/>
      <c r="C97" s="496"/>
      <c r="D97"/>
      <c r="E97"/>
      <c r="F97"/>
      <c r="G97"/>
      <c r="H97"/>
      <c r="I97"/>
      <c r="J97"/>
      <c r="K97" s="104"/>
    </row>
    <row r="98" spans="1:11" ht="30" customHeight="1" x14ac:dyDescent="0.25">
      <c r="A98"/>
      <c r="B98"/>
      <c r="C98" s="496"/>
      <c r="D98"/>
      <c r="E98"/>
      <c r="F98"/>
      <c r="G98"/>
      <c r="H98"/>
      <c r="I98"/>
      <c r="J98"/>
    </row>
    <row r="99" spans="1:11" ht="30" customHeight="1" x14ac:dyDescent="0.25">
      <c r="A99"/>
      <c r="B99"/>
      <c r="C99" s="496"/>
      <c r="D99"/>
      <c r="E99"/>
      <c r="F99"/>
      <c r="G99"/>
      <c r="H99"/>
      <c r="I99"/>
      <c r="J99"/>
      <c r="K99" s="181"/>
    </row>
    <row r="100" spans="1:11" ht="30" customHeight="1" x14ac:dyDescent="0.25">
      <c r="A100"/>
      <c r="B100"/>
      <c r="C100" s="496"/>
      <c r="D100"/>
      <c r="E100"/>
      <c r="F100"/>
      <c r="G100"/>
      <c r="H100"/>
      <c r="I100"/>
      <c r="J100"/>
      <c r="K100" s="181"/>
    </row>
    <row r="101" spans="1:11" ht="15.6" x14ac:dyDescent="0.25">
      <c r="A101"/>
      <c r="B101"/>
      <c r="C101" s="496"/>
      <c r="D101"/>
      <c r="E101"/>
      <c r="F101"/>
      <c r="G101"/>
      <c r="H101"/>
      <c r="I101"/>
      <c r="J101"/>
      <c r="K101" s="181"/>
    </row>
    <row r="102" spans="1:11" x14ac:dyDescent="0.25">
      <c r="A102"/>
      <c r="B102"/>
      <c r="C102" s="496"/>
      <c r="D102"/>
      <c r="E102"/>
      <c r="F102"/>
      <c r="G102"/>
      <c r="H102"/>
      <c r="I102"/>
      <c r="J102"/>
    </row>
  </sheetData>
  <mergeCells count="16">
    <mergeCell ref="A2:C3"/>
    <mergeCell ref="AB6:AC6"/>
    <mergeCell ref="AF6:AI6"/>
    <mergeCell ref="AB7:AB8"/>
    <mergeCell ref="AC7:AC8"/>
    <mergeCell ref="AF7:AG7"/>
    <mergeCell ref="P6:Q6"/>
    <mergeCell ref="T6:W6"/>
    <mergeCell ref="P7:P8"/>
    <mergeCell ref="Q7:Q8"/>
    <mergeCell ref="T7:U7"/>
    <mergeCell ref="D6:E6"/>
    <mergeCell ref="D7:D8"/>
    <mergeCell ref="E7:E8"/>
    <mergeCell ref="H7:I7"/>
    <mergeCell ref="H6:K6"/>
  </mergeCells>
  <hyperlinks>
    <hyperlink ref="U8" r:id="rId1" display="&quot;&lt;---------- to &quot;@October ----------&gt;" xr:uid="{00000000-0004-0000-0200-000000000000}"/>
    <hyperlink ref="AG8" r:id="rId2" display="&quot;&lt;---------- to &quot;@October ----------&gt;" xr:uid="{00000000-0004-0000-0200-000001000000}"/>
  </hyperlinks>
  <pageMargins left="0.25" right="0.25" top="0.75" bottom="0.75" header="0.3" footer="0.3"/>
  <pageSetup paperSize="8" scale="52" orientation="landscape" horizontalDpi="4294967293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W132"/>
  <sheetViews>
    <sheetView showGridLines="0" topLeftCell="A54" zoomScale="110" zoomScaleNormal="110" workbookViewId="0">
      <pane xSplit="1" topLeftCell="V1" activePane="topRight" state="frozen"/>
      <selection pane="topRight" activeCell="AD68" sqref="AD68"/>
    </sheetView>
  </sheetViews>
  <sheetFormatPr defaultColWidth="9.109375" defaultRowHeight="14.4" x14ac:dyDescent="0.25"/>
  <cols>
    <col min="1" max="1" width="42.6640625" style="79" customWidth="1"/>
    <col min="2" max="3" width="1.6640625" style="79" customWidth="1"/>
    <col min="4" max="4" width="12" style="242" customWidth="1"/>
    <col min="5" max="6" width="12.6640625" style="79" hidden="1" customWidth="1"/>
    <col min="7" max="7" width="1.6640625" style="74" hidden="1" customWidth="1"/>
    <col min="8" max="8" width="2.5546875" style="79" hidden="1" customWidth="1"/>
    <col min="9" max="12" width="12.6640625" style="99" customWidth="1"/>
    <col min="13" max="13" width="1.6640625" style="83" customWidth="1"/>
    <col min="14" max="14" width="11.77734375" style="72" customWidth="1"/>
    <col min="15" max="15" width="15.109375" style="139" hidden="1" customWidth="1"/>
    <col min="16" max="16" width="10.6640625" style="139" hidden="1" customWidth="1"/>
    <col min="17" max="17" width="3.6640625" style="139" customWidth="1"/>
    <col min="18" max="18" width="2.5546875" style="139" customWidth="1"/>
    <col min="19" max="21" width="9.109375" style="139"/>
    <col min="22" max="22" width="11.88671875" style="139" customWidth="1"/>
    <col min="23" max="23" width="3.5546875" style="79" customWidth="1"/>
    <col min="24" max="24" width="11.44140625" style="79" customWidth="1"/>
    <col min="25" max="25" width="15" style="79" hidden="1" customWidth="1"/>
    <col min="26" max="26" width="9.109375" style="79" hidden="1" customWidth="1"/>
    <col min="27" max="27" width="5.109375" style="79" hidden="1" customWidth="1"/>
    <col min="28" max="29" width="9.109375" style="79"/>
    <col min="30" max="30" width="13" style="79" customWidth="1"/>
    <col min="31" max="31" width="12.88671875" style="79" customWidth="1"/>
    <col min="32" max="32" width="3.6640625" style="79" customWidth="1"/>
    <col min="33" max="33" width="11.88671875" style="79" customWidth="1"/>
    <col min="34" max="34" width="0.21875" style="79" customWidth="1"/>
    <col min="35" max="35" width="9.109375" style="79" hidden="1" customWidth="1"/>
    <col min="36" max="36" width="3.44140625" style="79" hidden="1" customWidth="1"/>
    <col min="37" max="39" width="9.109375" style="79"/>
    <col min="40" max="40" width="12" style="79" customWidth="1"/>
    <col min="41" max="41" width="5.109375" style="79" customWidth="1"/>
    <col min="42" max="42" width="12" style="79" customWidth="1"/>
    <col min="43" max="43" width="0.21875" style="79" customWidth="1"/>
    <col min="44" max="44" width="9.109375" style="79" hidden="1" customWidth="1"/>
    <col min="45" max="45" width="3" style="79" hidden="1" customWidth="1"/>
    <col min="46" max="48" width="9.109375" style="79"/>
    <col min="49" max="49" width="11.6640625" style="79" customWidth="1"/>
    <col min="50" max="16384" width="9.109375" style="79"/>
  </cols>
  <sheetData>
    <row r="1" spans="1:49" ht="23.4" x14ac:dyDescent="0.35">
      <c r="A1" s="227" t="s">
        <v>153</v>
      </c>
      <c r="B1" s="10"/>
      <c r="C1" s="10"/>
      <c r="D1" s="289" t="s">
        <v>125</v>
      </c>
      <c r="E1" s="143"/>
      <c r="F1" s="143"/>
      <c r="G1" s="144"/>
      <c r="H1" s="143"/>
      <c r="I1" s="145"/>
      <c r="J1" s="145"/>
      <c r="K1" s="145"/>
      <c r="L1" s="146"/>
      <c r="M1" s="85"/>
      <c r="N1" s="298" t="s">
        <v>127</v>
      </c>
      <c r="O1" s="243"/>
      <c r="P1" s="244"/>
      <c r="Q1" s="245"/>
      <c r="R1" s="246"/>
      <c r="S1" s="247"/>
      <c r="T1" s="247"/>
      <c r="U1" s="247"/>
      <c r="V1" s="248"/>
      <c r="X1" s="220" t="s">
        <v>128</v>
      </c>
      <c r="Y1" s="143"/>
      <c r="Z1" s="212"/>
      <c r="AA1" s="212"/>
      <c r="AB1" s="213"/>
      <c r="AC1" s="213"/>
      <c r="AD1" s="213"/>
      <c r="AE1" s="214"/>
      <c r="AG1" s="220" t="s">
        <v>129</v>
      </c>
      <c r="AH1" s="143"/>
      <c r="AI1" s="143"/>
      <c r="AJ1" s="318"/>
      <c r="AK1" s="319"/>
      <c r="AL1" s="319"/>
      <c r="AM1" s="319"/>
      <c r="AN1" s="320"/>
      <c r="AP1" s="220" t="s">
        <v>130</v>
      </c>
      <c r="AQ1" s="143"/>
      <c r="AR1" s="143"/>
      <c r="AS1" s="144"/>
      <c r="AT1" s="319"/>
      <c r="AU1" s="319"/>
      <c r="AV1" s="319"/>
      <c r="AW1" s="320"/>
    </row>
    <row r="2" spans="1:49" ht="15" customHeight="1" x14ac:dyDescent="0.3">
      <c r="A2" s="729" t="s">
        <v>220</v>
      </c>
      <c r="B2" s="729"/>
      <c r="C2" s="729"/>
      <c r="D2" s="229"/>
      <c r="E2" s="6"/>
      <c r="F2" s="6"/>
      <c r="G2" s="148"/>
      <c r="H2" s="6"/>
      <c r="I2" s="149"/>
      <c r="J2" s="149"/>
      <c r="K2" s="149"/>
      <c r="L2" s="150"/>
      <c r="M2" s="86"/>
      <c r="N2" s="291"/>
      <c r="O2" s="249"/>
      <c r="P2" s="249"/>
      <c r="Q2" s="250"/>
      <c r="R2" s="249"/>
      <c r="S2" s="251"/>
      <c r="T2" s="251"/>
      <c r="U2" s="251"/>
      <c r="V2" s="252"/>
      <c r="X2" s="147"/>
      <c r="Y2" s="128"/>
      <c r="Z2" s="128"/>
      <c r="AA2" s="128"/>
      <c r="AB2" s="215"/>
      <c r="AC2" s="215"/>
      <c r="AD2" s="215"/>
      <c r="AE2" s="216"/>
      <c r="AG2" s="183"/>
      <c r="AH2" s="128"/>
      <c r="AI2" s="128"/>
      <c r="AJ2" s="128"/>
      <c r="AK2" s="215"/>
      <c r="AL2" s="215"/>
      <c r="AM2" s="215"/>
      <c r="AN2" s="216"/>
      <c r="AP2" s="147"/>
      <c r="AQ2" s="128"/>
      <c r="AR2" s="128"/>
      <c r="AS2" s="184"/>
      <c r="AT2" s="215"/>
      <c r="AU2" s="215"/>
      <c r="AV2" s="215"/>
      <c r="AW2" s="216"/>
    </row>
    <row r="3" spans="1:49" s="90" customFormat="1" ht="21" customHeight="1" x14ac:dyDescent="0.4">
      <c r="A3" s="729"/>
      <c r="B3" s="729"/>
      <c r="C3" s="729"/>
      <c r="D3" s="228" t="s">
        <v>152</v>
      </c>
      <c r="E3" s="730">
        <v>2021</v>
      </c>
      <c r="F3" s="713"/>
      <c r="G3" s="133"/>
      <c r="H3" s="151"/>
      <c r="I3" s="714">
        <v>2021</v>
      </c>
      <c r="J3" s="715"/>
      <c r="K3" s="715"/>
      <c r="L3" s="713"/>
      <c r="M3" s="91"/>
      <c r="N3" s="326" t="s">
        <v>152</v>
      </c>
      <c r="O3" s="730">
        <v>2021</v>
      </c>
      <c r="P3" s="713"/>
      <c r="Q3" s="253"/>
      <c r="R3" s="254"/>
      <c r="S3" s="714">
        <v>2021</v>
      </c>
      <c r="T3" s="715"/>
      <c r="U3" s="715"/>
      <c r="V3" s="716"/>
      <c r="X3" s="326" t="s">
        <v>152</v>
      </c>
      <c r="Y3" s="712">
        <v>2021</v>
      </c>
      <c r="Z3" s="713"/>
      <c r="AA3" s="217"/>
      <c r="AB3" s="714">
        <v>2021</v>
      </c>
      <c r="AC3" s="715"/>
      <c r="AD3" s="715"/>
      <c r="AE3" s="716"/>
      <c r="AG3" s="326" t="s">
        <v>152</v>
      </c>
      <c r="AH3" s="712">
        <v>2021</v>
      </c>
      <c r="AI3" s="713"/>
      <c r="AJ3" s="217"/>
      <c r="AK3" s="714">
        <v>2021</v>
      </c>
      <c r="AL3" s="715"/>
      <c r="AM3" s="715"/>
      <c r="AN3" s="716"/>
      <c r="AP3" s="326" t="s">
        <v>152</v>
      </c>
      <c r="AQ3" s="712">
        <v>2021</v>
      </c>
      <c r="AR3" s="713"/>
      <c r="AS3" s="133"/>
      <c r="AT3" s="714">
        <v>2021</v>
      </c>
      <c r="AU3" s="715"/>
      <c r="AV3" s="715"/>
      <c r="AW3" s="716"/>
    </row>
    <row r="4" spans="1:49" s="9" customFormat="1" ht="15" customHeight="1" x14ac:dyDescent="0.25">
      <c r="D4" s="229"/>
      <c r="E4" s="706" t="s">
        <v>138</v>
      </c>
      <c r="F4" s="708" t="s">
        <v>35</v>
      </c>
      <c r="G4" s="78"/>
      <c r="I4" s="710" t="s">
        <v>107</v>
      </c>
      <c r="J4" s="711"/>
      <c r="K4" s="122" t="s">
        <v>85</v>
      </c>
      <c r="L4" s="152" t="s">
        <v>79</v>
      </c>
      <c r="M4" s="78"/>
      <c r="N4" s="290"/>
      <c r="O4" s="718" t="s">
        <v>138</v>
      </c>
      <c r="P4" s="720" t="s">
        <v>35</v>
      </c>
      <c r="Q4" s="255"/>
      <c r="R4" s="256"/>
      <c r="S4" s="722" t="s">
        <v>107</v>
      </c>
      <c r="T4" s="723"/>
      <c r="U4" s="257" t="s">
        <v>85</v>
      </c>
      <c r="V4" s="258" t="s">
        <v>79</v>
      </c>
      <c r="X4" s="299"/>
      <c r="Y4" s="706" t="s">
        <v>138</v>
      </c>
      <c r="Z4" s="708" t="s">
        <v>35</v>
      </c>
      <c r="AB4" s="710" t="s">
        <v>107</v>
      </c>
      <c r="AC4" s="711"/>
      <c r="AD4" s="122" t="s">
        <v>85</v>
      </c>
      <c r="AE4" s="152" t="s">
        <v>79</v>
      </c>
      <c r="AG4" s="299"/>
      <c r="AH4" s="706" t="s">
        <v>138</v>
      </c>
      <c r="AI4" s="708" t="s">
        <v>35</v>
      </c>
      <c r="AK4" s="710" t="s">
        <v>107</v>
      </c>
      <c r="AL4" s="711"/>
      <c r="AM4" s="122" t="s">
        <v>85</v>
      </c>
      <c r="AN4" s="152" t="s">
        <v>79</v>
      </c>
      <c r="AP4" s="299"/>
      <c r="AQ4" s="706" t="s">
        <v>138</v>
      </c>
      <c r="AR4" s="708" t="s">
        <v>35</v>
      </c>
      <c r="AS4" s="78"/>
      <c r="AT4" s="710" t="s">
        <v>107</v>
      </c>
      <c r="AU4" s="711"/>
      <c r="AV4" s="122" t="s">
        <v>85</v>
      </c>
      <c r="AW4" s="152" t="s">
        <v>79</v>
      </c>
    </row>
    <row r="5" spans="1:49" s="9" customFormat="1" ht="19.5" customHeight="1" x14ac:dyDescent="0.25">
      <c r="D5" s="229"/>
      <c r="E5" s="707"/>
      <c r="F5" s="709"/>
      <c r="G5" s="153"/>
      <c r="I5" s="112" t="s">
        <v>106</v>
      </c>
      <c r="J5" s="154" t="s">
        <v>142</v>
      </c>
      <c r="K5" s="180" t="str">
        <f>Summary!$H$30</f>
        <v>March</v>
      </c>
      <c r="L5" s="155" t="s">
        <v>143</v>
      </c>
      <c r="M5" s="123"/>
      <c r="N5" s="292"/>
      <c r="O5" s="719"/>
      <c r="P5" s="721"/>
      <c r="Q5" s="259"/>
      <c r="R5" s="256"/>
      <c r="S5" s="260" t="s">
        <v>106</v>
      </c>
      <c r="T5" s="261" t="s">
        <v>142</v>
      </c>
      <c r="U5" s="426" t="str">
        <f>Summary!$H$30</f>
        <v>March</v>
      </c>
      <c r="V5" s="262" t="s">
        <v>143</v>
      </c>
      <c r="X5" s="299"/>
      <c r="Y5" s="707"/>
      <c r="Z5" s="709"/>
      <c r="AB5" s="112" t="s">
        <v>106</v>
      </c>
      <c r="AC5" s="154" t="s">
        <v>142</v>
      </c>
      <c r="AD5" s="426" t="str">
        <f>Summary!$H$30</f>
        <v>March</v>
      </c>
      <c r="AE5" s="155" t="s">
        <v>143</v>
      </c>
      <c r="AG5" s="299"/>
      <c r="AH5" s="707"/>
      <c r="AI5" s="709"/>
      <c r="AK5" s="112" t="s">
        <v>106</v>
      </c>
      <c r="AL5" s="154" t="s">
        <v>142</v>
      </c>
      <c r="AM5" s="426" t="str">
        <f>Summary!$H$30</f>
        <v>March</v>
      </c>
      <c r="AN5" s="155" t="s">
        <v>143</v>
      </c>
      <c r="AP5" s="299"/>
      <c r="AQ5" s="707"/>
      <c r="AR5" s="709"/>
      <c r="AS5" s="153"/>
      <c r="AT5" s="112" t="s">
        <v>106</v>
      </c>
      <c r="AU5" s="154" t="s">
        <v>142</v>
      </c>
      <c r="AV5" s="426" t="str">
        <f>Summary!$H$30</f>
        <v>March</v>
      </c>
      <c r="AW5" s="155" t="s">
        <v>143</v>
      </c>
    </row>
    <row r="6" spans="1:49" s="110" customFormat="1" x14ac:dyDescent="0.25">
      <c r="D6" s="230"/>
      <c r="I6" s="153"/>
      <c r="J6" s="153"/>
      <c r="K6" s="153"/>
      <c r="L6" s="156"/>
      <c r="M6" s="97"/>
      <c r="N6" s="293"/>
      <c r="O6" s="257"/>
      <c r="P6" s="257"/>
      <c r="Q6" s="257"/>
      <c r="R6" s="257"/>
      <c r="S6" s="259"/>
      <c r="T6" s="259"/>
      <c r="U6" s="259"/>
      <c r="V6" s="263"/>
      <c r="X6" s="300"/>
      <c r="AB6" s="153"/>
      <c r="AC6" s="153"/>
      <c r="AD6" s="153"/>
      <c r="AE6" s="156"/>
      <c r="AG6" s="300"/>
      <c r="AK6" s="153"/>
      <c r="AL6" s="153"/>
      <c r="AM6" s="153"/>
      <c r="AN6" s="156"/>
      <c r="AP6" s="300"/>
      <c r="AT6" s="153"/>
      <c r="AU6" s="153"/>
      <c r="AV6" s="153"/>
      <c r="AW6" s="156"/>
    </row>
    <row r="7" spans="1:49" x14ac:dyDescent="0.3">
      <c r="A7" s="2" t="s">
        <v>16</v>
      </c>
      <c r="B7" s="30"/>
      <c r="C7" s="30"/>
      <c r="D7" s="231"/>
      <c r="E7" s="158"/>
      <c r="F7" s="157"/>
      <c r="G7" s="157"/>
      <c r="H7" s="158"/>
      <c r="I7" s="157"/>
      <c r="J7" s="157"/>
      <c r="K7" s="157"/>
      <c r="L7" s="159"/>
      <c r="M7" s="81"/>
      <c r="N7" s="294"/>
      <c r="O7" s="264"/>
      <c r="P7" s="249"/>
      <c r="Q7" s="250"/>
      <c r="R7" s="264"/>
      <c r="S7" s="265"/>
      <c r="T7" s="265"/>
      <c r="U7" s="249"/>
      <c r="V7" s="266"/>
      <c r="X7" s="299"/>
      <c r="Y7" s="194"/>
      <c r="Z7" s="194"/>
      <c r="AA7" s="194"/>
      <c r="AB7" s="172"/>
      <c r="AC7" s="172"/>
      <c r="AD7" s="194"/>
      <c r="AE7" s="218"/>
      <c r="AG7" s="299"/>
      <c r="AH7" s="194"/>
      <c r="AI7" s="194"/>
      <c r="AJ7" s="194"/>
      <c r="AK7" s="172"/>
      <c r="AL7" s="172"/>
      <c r="AM7" s="194"/>
      <c r="AN7" s="218"/>
      <c r="AP7" s="299"/>
      <c r="AQ7" s="194"/>
      <c r="AR7" s="194"/>
      <c r="AS7" s="321"/>
      <c r="AT7" s="172"/>
      <c r="AU7" s="172"/>
      <c r="AV7" s="194"/>
      <c r="AW7" s="218"/>
    </row>
    <row r="8" spans="1:49" ht="17.25" customHeight="1" x14ac:dyDescent="0.3">
      <c r="A8" s="3" t="s">
        <v>17</v>
      </c>
      <c r="B8" s="32"/>
      <c r="C8" s="32"/>
      <c r="D8" s="231">
        <v>5000</v>
      </c>
      <c r="E8" s="221">
        <f>F8-I8</f>
        <v>0</v>
      </c>
      <c r="F8" s="161">
        <v>576</v>
      </c>
      <c r="G8" s="162"/>
      <c r="H8" s="69"/>
      <c r="I8" s="162">
        <v>576</v>
      </c>
      <c r="J8" s="163">
        <f>I8/12*Summary!$G$30</f>
        <v>144</v>
      </c>
      <c r="K8" s="164">
        <v>144</v>
      </c>
      <c r="L8" s="165">
        <f>J8-K8</f>
        <v>0</v>
      </c>
      <c r="M8" s="82"/>
      <c r="N8" s="237">
        <v>5500</v>
      </c>
      <c r="O8" s="267">
        <f>P8-S8</f>
        <v>0</v>
      </c>
      <c r="P8" s="268">
        <v>1088</v>
      </c>
      <c r="Q8" s="265"/>
      <c r="R8" s="269"/>
      <c r="S8" s="265">
        <v>1088</v>
      </c>
      <c r="T8" s="270">
        <f>S8/12*Summary!$G$30</f>
        <v>272</v>
      </c>
      <c r="U8" s="271">
        <v>271.86</v>
      </c>
      <c r="V8" s="272">
        <f>T8-U8</f>
        <v>0.13999999999998636</v>
      </c>
      <c r="X8" s="299">
        <v>5750</v>
      </c>
      <c r="Y8" s="221">
        <f>Z8-AB8</f>
        <v>0</v>
      </c>
      <c r="Z8" s="188">
        <v>832</v>
      </c>
      <c r="AA8" s="219"/>
      <c r="AB8" s="162">
        <v>832</v>
      </c>
      <c r="AC8" s="163">
        <f>AB8/12*Summary!$G$30</f>
        <v>208</v>
      </c>
      <c r="AD8" s="164">
        <v>207.93</v>
      </c>
      <c r="AE8" s="165">
        <f>AC8-AD8</f>
        <v>6.9999999999993179E-2</v>
      </c>
      <c r="AG8" s="299">
        <v>6000</v>
      </c>
      <c r="AH8" s="221">
        <f>AI8-AK8</f>
        <v>0</v>
      </c>
      <c r="AI8" s="161">
        <v>1105</v>
      </c>
      <c r="AJ8" s="219"/>
      <c r="AK8" s="162">
        <v>1105</v>
      </c>
      <c r="AL8" s="163">
        <f>AK8/12*Summary!$G$30</f>
        <v>276.25</v>
      </c>
      <c r="AM8" s="164">
        <v>276.24</v>
      </c>
      <c r="AN8" s="165">
        <f>AL8-AM8</f>
        <v>9.9999999999909051E-3</v>
      </c>
      <c r="AP8" s="299">
        <v>6250</v>
      </c>
      <c r="AQ8" s="221">
        <f>AR8-AT8</f>
        <v>0</v>
      </c>
      <c r="AR8" s="161">
        <v>880</v>
      </c>
      <c r="AS8" s="162"/>
      <c r="AT8" s="162">
        <v>880</v>
      </c>
      <c r="AU8" s="163">
        <f>AT8/12*Summary!$G$30</f>
        <v>220</v>
      </c>
      <c r="AV8" s="164">
        <v>219.9</v>
      </c>
      <c r="AW8" s="165">
        <f>AU8-AV8</f>
        <v>9.9999999999994316E-2</v>
      </c>
    </row>
    <row r="9" spans="1:49" ht="16.5" customHeight="1" x14ac:dyDescent="0.3">
      <c r="A9" s="3" t="s">
        <v>13</v>
      </c>
      <c r="B9" s="32" t="s">
        <v>150</v>
      </c>
      <c r="C9" s="32"/>
      <c r="D9" s="231">
        <v>5001</v>
      </c>
      <c r="E9" s="221">
        <f>F9-I9</f>
        <v>0</v>
      </c>
      <c r="F9" s="166">
        <v>90</v>
      </c>
      <c r="G9" s="167"/>
      <c r="H9" s="69"/>
      <c r="I9" s="162">
        <v>90</v>
      </c>
      <c r="J9" s="163">
        <f>I9/12*Summary!$G$30</f>
        <v>22.5</v>
      </c>
      <c r="K9" s="164">
        <v>15</v>
      </c>
      <c r="L9" s="165">
        <f>J9-K9</f>
        <v>7.5</v>
      </c>
      <c r="M9" s="84"/>
      <c r="N9" s="231">
        <v>5501</v>
      </c>
      <c r="O9" s="267">
        <f>P9-S9</f>
        <v>0</v>
      </c>
      <c r="P9" s="273">
        <v>120</v>
      </c>
      <c r="Q9" s="274"/>
      <c r="R9" s="269"/>
      <c r="S9" s="275">
        <v>120</v>
      </c>
      <c r="T9" s="270">
        <f>S9/12*Summary!$G$30</f>
        <v>30</v>
      </c>
      <c r="U9" s="271">
        <v>20</v>
      </c>
      <c r="V9" s="272">
        <f t="shared" ref="V9:V11" si="0">T9-U9</f>
        <v>10</v>
      </c>
      <c r="X9" s="299">
        <v>5751</v>
      </c>
      <c r="Y9" s="221">
        <f>Z9-AB9</f>
        <v>0</v>
      </c>
      <c r="Z9" s="166">
        <v>90</v>
      </c>
      <c r="AA9" s="219"/>
      <c r="AB9" s="162">
        <v>90</v>
      </c>
      <c r="AC9" s="163">
        <f>AB9/12*Summary!$G$30</f>
        <v>22.5</v>
      </c>
      <c r="AD9" s="164">
        <v>15</v>
      </c>
      <c r="AE9" s="165">
        <f t="shared" ref="AE9:AE11" si="1">AC9-AD9</f>
        <v>7.5</v>
      </c>
      <c r="AG9" s="299">
        <v>6001</v>
      </c>
      <c r="AH9" s="221">
        <f>AI9-AK9</f>
        <v>0</v>
      </c>
      <c r="AI9" s="166">
        <v>60</v>
      </c>
      <c r="AJ9" s="219"/>
      <c r="AK9" s="162">
        <v>60</v>
      </c>
      <c r="AL9" s="163">
        <f>AK9/12*Summary!$G$30</f>
        <v>15</v>
      </c>
      <c r="AM9" s="164">
        <v>10</v>
      </c>
      <c r="AN9" s="165">
        <f>AL9-AM9</f>
        <v>5</v>
      </c>
      <c r="AP9" s="299">
        <v>6251</v>
      </c>
      <c r="AQ9" s="221">
        <f>AR9-AT9</f>
        <v>0</v>
      </c>
      <c r="AR9" s="166">
        <v>120</v>
      </c>
      <c r="AS9" s="167"/>
      <c r="AT9" s="162">
        <v>120</v>
      </c>
      <c r="AU9" s="163">
        <f>AT9/12*Summary!$G$30</f>
        <v>30</v>
      </c>
      <c r="AV9" s="164">
        <v>20</v>
      </c>
      <c r="AW9" s="165">
        <f>AU9-AV9</f>
        <v>10</v>
      </c>
    </row>
    <row r="10" spans="1:49" ht="16.5" customHeight="1" x14ac:dyDescent="0.3">
      <c r="A10" s="3" t="s">
        <v>124</v>
      </c>
      <c r="B10" s="32" t="s">
        <v>150</v>
      </c>
      <c r="C10" s="32"/>
      <c r="D10" s="231">
        <v>5002</v>
      </c>
      <c r="E10" s="221">
        <f>F10-I10</f>
        <v>0</v>
      </c>
      <c r="F10" s="166">
        <v>650</v>
      </c>
      <c r="G10" s="167"/>
      <c r="H10" s="69"/>
      <c r="I10" s="162">
        <v>650</v>
      </c>
      <c r="J10" s="163">
        <f>I10/12*Summary!$G$30</f>
        <v>162.5</v>
      </c>
      <c r="K10" s="164">
        <v>54.45</v>
      </c>
      <c r="L10" s="165">
        <f>J10-K10</f>
        <v>108.05</v>
      </c>
      <c r="M10" s="84"/>
      <c r="N10" s="231">
        <v>5502</v>
      </c>
      <c r="O10" s="267">
        <f>P10-S10</f>
        <v>0</v>
      </c>
      <c r="P10" s="273">
        <v>300</v>
      </c>
      <c r="Q10" s="274"/>
      <c r="R10" s="269"/>
      <c r="S10" s="275">
        <v>300</v>
      </c>
      <c r="T10" s="270">
        <f>S10/12*Summary!$G$30</f>
        <v>75</v>
      </c>
      <c r="U10" s="271">
        <v>154.86000000000001</v>
      </c>
      <c r="V10" s="272">
        <f t="shared" si="0"/>
        <v>-79.860000000000014</v>
      </c>
      <c r="X10" s="299">
        <v>5752</v>
      </c>
      <c r="Y10" s="221">
        <f>Z10-AB10</f>
        <v>0</v>
      </c>
      <c r="Z10" s="166">
        <v>360</v>
      </c>
      <c r="AA10" s="219"/>
      <c r="AB10" s="162">
        <v>360</v>
      </c>
      <c r="AC10" s="163">
        <f>AB10/12*Summary!$G$30</f>
        <v>90</v>
      </c>
      <c r="AD10" s="164">
        <v>47.7</v>
      </c>
      <c r="AE10" s="165">
        <f t="shared" si="1"/>
        <v>42.3</v>
      </c>
      <c r="AG10" s="299">
        <v>6002</v>
      </c>
      <c r="AH10" s="221">
        <f>AI10-AK10</f>
        <v>0</v>
      </c>
      <c r="AI10" s="166">
        <v>1150</v>
      </c>
      <c r="AJ10" s="219"/>
      <c r="AK10" s="162">
        <v>1150</v>
      </c>
      <c r="AL10" s="163">
        <f>AK10/12*Summary!$G$30</f>
        <v>287.5</v>
      </c>
      <c r="AM10" s="164">
        <v>429.06</v>
      </c>
      <c r="AN10" s="165">
        <f>AL10-AM10</f>
        <v>-141.56</v>
      </c>
      <c r="AP10" s="299">
        <v>6252</v>
      </c>
      <c r="AQ10" s="221">
        <f>AR10-AT10</f>
        <v>0</v>
      </c>
      <c r="AR10" s="166">
        <v>390</v>
      </c>
      <c r="AS10" s="167"/>
      <c r="AT10" s="162">
        <v>390</v>
      </c>
      <c r="AU10" s="163">
        <f>AT10/12*Summary!$G$30</f>
        <v>97.5</v>
      </c>
      <c r="AV10" s="164">
        <v>47.54</v>
      </c>
      <c r="AW10" s="165">
        <f>AU10-AV10</f>
        <v>49.96</v>
      </c>
    </row>
    <row r="11" spans="1:49" ht="16.5" customHeight="1" x14ac:dyDescent="0.3">
      <c r="A11" s="3" t="s">
        <v>104</v>
      </c>
      <c r="B11" s="32"/>
      <c r="C11" s="32"/>
      <c r="D11" s="231">
        <v>5003</v>
      </c>
      <c r="E11" s="221">
        <f>F11-I11</f>
        <v>0</v>
      </c>
      <c r="F11" s="161">
        <v>252</v>
      </c>
      <c r="G11" s="162"/>
      <c r="H11" s="69"/>
      <c r="I11" s="162">
        <v>252</v>
      </c>
      <c r="J11" s="163">
        <f>I11/12*Summary!$G$30</f>
        <v>63</v>
      </c>
      <c r="K11" s="164">
        <v>0</v>
      </c>
      <c r="L11" s="165">
        <f>J11-K11</f>
        <v>63</v>
      </c>
      <c r="M11" s="82"/>
      <c r="N11" s="237">
        <v>5503</v>
      </c>
      <c r="O11" s="267">
        <f>P11-S11</f>
        <v>0</v>
      </c>
      <c r="P11" s="268">
        <v>210</v>
      </c>
      <c r="Q11" s="265"/>
      <c r="R11" s="269"/>
      <c r="S11" s="265">
        <v>210</v>
      </c>
      <c r="T11" s="270">
        <f>S11/12*Summary!$G$30</f>
        <v>52.5</v>
      </c>
      <c r="U11" s="276">
        <v>0</v>
      </c>
      <c r="V11" s="272">
        <f t="shared" si="0"/>
        <v>52.5</v>
      </c>
      <c r="X11" s="299">
        <v>5753</v>
      </c>
      <c r="Y11" s="221">
        <f>Z11-AB11</f>
        <v>0</v>
      </c>
      <c r="Z11" s="188">
        <v>168</v>
      </c>
      <c r="AA11" s="219"/>
      <c r="AB11" s="162">
        <v>168</v>
      </c>
      <c r="AC11" s="163">
        <f>AB11/12*Summary!$G$30</f>
        <v>42</v>
      </c>
      <c r="AD11" s="190">
        <v>0</v>
      </c>
      <c r="AE11" s="165">
        <f t="shared" si="1"/>
        <v>42</v>
      </c>
      <c r="AG11" s="299">
        <v>6003</v>
      </c>
      <c r="AH11" s="221">
        <f>AI11-AK11</f>
        <v>0</v>
      </c>
      <c r="AI11" s="161">
        <v>168</v>
      </c>
      <c r="AJ11" s="219"/>
      <c r="AK11" s="162">
        <v>168</v>
      </c>
      <c r="AL11" s="163">
        <f>AK11/12*Summary!$G$30</f>
        <v>42</v>
      </c>
      <c r="AM11" s="164">
        <v>0</v>
      </c>
      <c r="AN11" s="165">
        <f>AL11-AM11</f>
        <v>42</v>
      </c>
      <c r="AP11" s="299">
        <v>6253</v>
      </c>
      <c r="AQ11" s="221">
        <f>AR11-AT11</f>
        <v>0</v>
      </c>
      <c r="AR11" s="161">
        <v>546</v>
      </c>
      <c r="AS11" s="162"/>
      <c r="AT11" s="162">
        <v>546</v>
      </c>
      <c r="AU11" s="163">
        <f>AT11/12*Summary!$G$30</f>
        <v>136.5</v>
      </c>
      <c r="AV11" s="164">
        <v>0</v>
      </c>
      <c r="AW11" s="165">
        <f>AU11-AV11</f>
        <v>136.5</v>
      </c>
    </row>
    <row r="12" spans="1:49" ht="15.75" customHeight="1" x14ac:dyDescent="0.3">
      <c r="A12" s="3"/>
      <c r="B12" s="32"/>
      <c r="C12" s="32"/>
      <c r="D12" s="231"/>
      <c r="E12" s="221"/>
      <c r="F12" s="168"/>
      <c r="G12" s="162"/>
      <c r="H12" s="69"/>
      <c r="I12" s="169"/>
      <c r="J12" s="163"/>
      <c r="K12" s="163"/>
      <c r="L12" s="165"/>
      <c r="M12" s="82"/>
      <c r="N12" s="237"/>
      <c r="O12" s="267"/>
      <c r="P12" s="277"/>
      <c r="Q12" s="265"/>
      <c r="R12" s="269"/>
      <c r="S12" s="265"/>
      <c r="T12" s="278"/>
      <c r="U12" s="278"/>
      <c r="V12" s="279"/>
      <c r="X12" s="299"/>
      <c r="Y12" s="221"/>
      <c r="Z12" s="191"/>
      <c r="AA12" s="219"/>
      <c r="AB12" s="162"/>
      <c r="AC12" s="52"/>
      <c r="AD12" s="52"/>
      <c r="AE12" s="192"/>
      <c r="AG12" s="299"/>
      <c r="AH12" s="221"/>
      <c r="AI12" s="168"/>
      <c r="AJ12" s="219"/>
      <c r="AK12" s="162"/>
      <c r="AL12" s="163"/>
      <c r="AM12" s="163"/>
      <c r="AN12" s="165"/>
      <c r="AP12" s="299"/>
      <c r="AQ12" s="221"/>
      <c r="AR12" s="168"/>
      <c r="AS12" s="162"/>
      <c r="AT12" s="162"/>
      <c r="AU12" s="163"/>
      <c r="AV12" s="163"/>
      <c r="AW12" s="165"/>
    </row>
    <row r="13" spans="1:49" s="8" customFormat="1" ht="15" thickBot="1" x14ac:dyDescent="0.35">
      <c r="A13" s="59" t="s">
        <v>110</v>
      </c>
      <c r="B13" s="30"/>
      <c r="C13" s="30"/>
      <c r="D13" s="352"/>
      <c r="E13" s="33">
        <f>SUM(E7:E12)</f>
        <v>0</v>
      </c>
      <c r="F13" s="34">
        <f>SUM(F7:F12)</f>
        <v>1568</v>
      </c>
      <c r="G13" s="114"/>
      <c r="H13" s="59"/>
      <c r="I13" s="114">
        <v>1568</v>
      </c>
      <c r="J13" s="35">
        <f t="shared" ref="J13:L13" si="2">SUM(J7:J12)</f>
        <v>392</v>
      </c>
      <c r="K13" s="35">
        <f t="shared" si="2"/>
        <v>213.45</v>
      </c>
      <c r="L13" s="170">
        <f t="shared" si="2"/>
        <v>178.55</v>
      </c>
      <c r="M13" s="44"/>
      <c r="N13" s="353"/>
      <c r="O13" s="354">
        <f>SUM(O7:O12)</f>
        <v>0</v>
      </c>
      <c r="P13" s="355">
        <f>SUM(P7:P12)</f>
        <v>1718</v>
      </c>
      <c r="Q13" s="356"/>
      <c r="R13" s="357"/>
      <c r="S13" s="356">
        <v>1718</v>
      </c>
      <c r="T13" s="357">
        <f t="shared" ref="T13:V13" si="3">SUM(T7:T12)</f>
        <v>429.5</v>
      </c>
      <c r="U13" s="357">
        <f t="shared" si="3"/>
        <v>446.72</v>
      </c>
      <c r="V13" s="358">
        <f t="shared" si="3"/>
        <v>-17.220000000000027</v>
      </c>
      <c r="X13" s="368"/>
      <c r="Y13" s="60">
        <f>SUM(Y7:Y12)</f>
        <v>0</v>
      </c>
      <c r="Z13" s="61">
        <f>SUM(Z7:Z12)</f>
        <v>1450</v>
      </c>
      <c r="AA13" s="62"/>
      <c r="AB13" s="114">
        <v>1450</v>
      </c>
      <c r="AC13" s="59">
        <f t="shared" ref="AC13:AE13" si="4">SUM(AC7:AC12)</f>
        <v>362.5</v>
      </c>
      <c r="AD13" s="59">
        <f t="shared" si="4"/>
        <v>270.63</v>
      </c>
      <c r="AE13" s="193">
        <f t="shared" si="4"/>
        <v>91.86999999999999</v>
      </c>
      <c r="AG13" s="368"/>
      <c r="AH13" s="33">
        <f>SUM(AH7:AH12)</f>
        <v>0</v>
      </c>
      <c r="AI13" s="34">
        <f>SUM(AI7:AI12)</f>
        <v>2483</v>
      </c>
      <c r="AJ13" s="62"/>
      <c r="AK13" s="114">
        <v>2483</v>
      </c>
      <c r="AL13" s="35">
        <f>SUM(AL7:AL12)</f>
        <v>620.75</v>
      </c>
      <c r="AM13" s="35">
        <f>SUM(AM7:AM12)</f>
        <v>715.3</v>
      </c>
      <c r="AN13" s="170">
        <f>SUM(AN7:AN12)</f>
        <v>-94.550000000000011</v>
      </c>
      <c r="AP13" s="368"/>
      <c r="AQ13" s="33">
        <f>SUM(AQ7:AQ12)</f>
        <v>0</v>
      </c>
      <c r="AR13" s="34">
        <f>SUM(AR7:AR12)</f>
        <v>1936</v>
      </c>
      <c r="AS13" s="98"/>
      <c r="AT13" s="114">
        <v>1936</v>
      </c>
      <c r="AU13" s="35">
        <f t="shared" ref="AU13:AW13" si="5">SUM(AU7:AU12)</f>
        <v>484</v>
      </c>
      <c r="AV13" s="35">
        <f t="shared" si="5"/>
        <v>287.44</v>
      </c>
      <c r="AW13" s="170">
        <f t="shared" si="5"/>
        <v>196.56</v>
      </c>
    </row>
    <row r="14" spans="1:49" s="8" customFormat="1" x14ac:dyDescent="0.3">
      <c r="A14" s="2"/>
      <c r="B14" s="30"/>
      <c r="C14" s="30"/>
      <c r="D14" s="231"/>
      <c r="E14" s="43"/>
      <c r="F14" s="171"/>
      <c r="G14" s="172"/>
      <c r="H14" s="158"/>
      <c r="I14" s="157"/>
      <c r="J14" s="45"/>
      <c r="K14" s="45"/>
      <c r="L14" s="173"/>
      <c r="M14" s="81"/>
      <c r="N14" s="237"/>
      <c r="O14" s="281"/>
      <c r="P14" s="277"/>
      <c r="Q14" s="265"/>
      <c r="R14" s="282"/>
      <c r="S14" s="265"/>
      <c r="T14" s="278"/>
      <c r="U14" s="278"/>
      <c r="V14" s="279"/>
      <c r="X14" s="299"/>
      <c r="Y14" s="51"/>
      <c r="Z14" s="191"/>
      <c r="AA14" s="194"/>
      <c r="AB14" s="172"/>
      <c r="AC14" s="52"/>
      <c r="AD14" s="52"/>
      <c r="AE14" s="192"/>
      <c r="AG14" s="299"/>
      <c r="AH14" s="322"/>
      <c r="AI14" s="191"/>
      <c r="AJ14" s="128"/>
      <c r="AK14" s="186"/>
      <c r="AL14" s="128"/>
      <c r="AM14" s="128"/>
      <c r="AN14" s="323"/>
      <c r="AP14" s="299"/>
      <c r="AQ14" s="51"/>
      <c r="AR14" s="191"/>
      <c r="AS14" s="186"/>
      <c r="AT14" s="186"/>
      <c r="AU14" s="52"/>
      <c r="AV14" s="52"/>
      <c r="AW14" s="192"/>
    </row>
    <row r="15" spans="1:49" x14ac:dyDescent="0.3">
      <c r="A15" s="4" t="s">
        <v>19</v>
      </c>
      <c r="B15" s="125"/>
      <c r="C15" s="125"/>
      <c r="D15" s="232"/>
      <c r="E15" s="221"/>
      <c r="F15" s="171"/>
      <c r="G15" s="172"/>
      <c r="H15" s="174"/>
      <c r="I15" s="157"/>
      <c r="J15" s="163"/>
      <c r="K15" s="163"/>
      <c r="L15" s="165"/>
      <c r="M15" s="81"/>
      <c r="N15" s="237"/>
      <c r="O15" s="281"/>
      <c r="P15" s="277"/>
      <c r="Q15" s="265"/>
      <c r="R15" s="264"/>
      <c r="S15" s="265"/>
      <c r="T15" s="278"/>
      <c r="U15" s="278"/>
      <c r="V15" s="279"/>
      <c r="X15" s="299"/>
      <c r="Y15" s="51"/>
      <c r="Z15" s="191"/>
      <c r="AA15" s="185"/>
      <c r="AB15" s="186"/>
      <c r="AC15" s="52"/>
      <c r="AD15" s="52"/>
      <c r="AE15" s="192"/>
      <c r="AG15" s="299"/>
      <c r="AH15" s="322"/>
      <c r="AI15" s="191"/>
      <c r="AJ15" s="185"/>
      <c r="AK15" s="186"/>
      <c r="AL15" s="128"/>
      <c r="AM15" s="128"/>
      <c r="AN15" s="323"/>
      <c r="AP15" s="299"/>
      <c r="AQ15" s="51"/>
      <c r="AR15" s="191"/>
      <c r="AS15" s="186"/>
      <c r="AT15" s="186"/>
      <c r="AU15" s="52"/>
      <c r="AV15" s="52"/>
      <c r="AW15" s="192"/>
    </row>
    <row r="16" spans="1:49" x14ac:dyDescent="0.3">
      <c r="A16" s="3" t="s">
        <v>18</v>
      </c>
      <c r="B16" s="32" t="s">
        <v>150</v>
      </c>
      <c r="C16" s="32"/>
      <c r="D16" s="231">
        <v>5020</v>
      </c>
      <c r="E16" s="221">
        <f>F16-I16</f>
        <v>0</v>
      </c>
      <c r="F16" s="166">
        <v>200</v>
      </c>
      <c r="G16" s="167"/>
      <c r="H16" s="69"/>
      <c r="I16" s="162">
        <v>200</v>
      </c>
      <c r="J16" s="163">
        <f>I16/12*Summary!$G$30</f>
        <v>50</v>
      </c>
      <c r="K16" s="164">
        <v>135</v>
      </c>
      <c r="L16" s="165">
        <f t="shared" ref="L16:L21" si="6">J16-K16</f>
        <v>-85</v>
      </c>
      <c r="M16" s="84"/>
      <c r="N16" s="231">
        <v>5520</v>
      </c>
      <c r="O16" s="267">
        <f>P16-S16</f>
        <v>0</v>
      </c>
      <c r="P16" s="273">
        <v>410</v>
      </c>
      <c r="Q16" s="274"/>
      <c r="R16" s="269"/>
      <c r="S16" s="275">
        <v>410</v>
      </c>
      <c r="T16" s="270">
        <f>S16/12*Summary!$G$30</f>
        <v>102.5</v>
      </c>
      <c r="U16" s="271">
        <v>0</v>
      </c>
      <c r="V16" s="272">
        <f t="shared" ref="V16:V21" si="7">T16-U16</f>
        <v>102.5</v>
      </c>
      <c r="X16" s="299">
        <v>5770</v>
      </c>
      <c r="Y16" s="221">
        <f>Z16-AB16</f>
        <v>0</v>
      </c>
      <c r="Z16" s="166">
        <v>200</v>
      </c>
      <c r="AA16" s="189"/>
      <c r="AB16" s="162">
        <v>200</v>
      </c>
      <c r="AC16" s="163">
        <f>AB16/12*Summary!$G$30</f>
        <v>50</v>
      </c>
      <c r="AD16" s="164">
        <v>0</v>
      </c>
      <c r="AE16" s="165">
        <f t="shared" ref="AE16:AE21" si="8">AC16-AD16</f>
        <v>50</v>
      </c>
      <c r="AG16" s="299">
        <v>6020</v>
      </c>
      <c r="AH16" s="221">
        <f t="shared" ref="AH16:AH21" si="9">AI16-AK16</f>
        <v>0</v>
      </c>
      <c r="AI16" s="166">
        <v>1000</v>
      </c>
      <c r="AJ16" s="189"/>
      <c r="AK16" s="162">
        <v>1000</v>
      </c>
      <c r="AL16" s="163">
        <f>AK16/12*Summary!$G$30</f>
        <v>250</v>
      </c>
      <c r="AM16" s="190">
        <v>0</v>
      </c>
      <c r="AN16" s="165">
        <f t="shared" ref="AN16:AN17" si="10">AL16-AM16</f>
        <v>250</v>
      </c>
      <c r="AP16" s="299">
        <v>6270</v>
      </c>
      <c r="AQ16" s="221">
        <f>AR16-AT16</f>
        <v>0</v>
      </c>
      <c r="AR16" s="166">
        <v>250</v>
      </c>
      <c r="AS16" s="167"/>
      <c r="AT16" s="162">
        <v>250</v>
      </c>
      <c r="AU16" s="163">
        <f>AT16/12*Summary!$G$30</f>
        <v>62.5</v>
      </c>
      <c r="AV16" s="190">
        <v>0</v>
      </c>
      <c r="AW16" s="165">
        <f t="shared" ref="AW16:AW19" si="11">AU16-AV16</f>
        <v>62.5</v>
      </c>
    </row>
    <row r="17" spans="1:49" x14ac:dyDescent="0.3">
      <c r="A17" s="3" t="s">
        <v>14</v>
      </c>
      <c r="B17" s="32" t="s">
        <v>150</v>
      </c>
      <c r="C17" s="32"/>
      <c r="D17" s="231">
        <v>5021</v>
      </c>
      <c r="E17" s="221">
        <f>F17-I17</f>
        <v>0</v>
      </c>
      <c r="F17" s="166">
        <v>50</v>
      </c>
      <c r="G17" s="167"/>
      <c r="H17" s="69"/>
      <c r="I17" s="162">
        <v>50</v>
      </c>
      <c r="J17" s="163">
        <f>I17/12*Summary!$G$30</f>
        <v>12.5</v>
      </c>
      <c r="K17" s="164">
        <v>0</v>
      </c>
      <c r="L17" s="165">
        <f t="shared" si="6"/>
        <v>12.5</v>
      </c>
      <c r="M17" s="84"/>
      <c r="N17" s="231">
        <v>5521</v>
      </c>
      <c r="O17" s="267">
        <f>P17-S17</f>
        <v>0</v>
      </c>
      <c r="P17" s="273">
        <v>50</v>
      </c>
      <c r="Q17" s="274"/>
      <c r="R17" s="269"/>
      <c r="S17" s="275">
        <v>50</v>
      </c>
      <c r="T17" s="270">
        <f>S17/12*Summary!$G$30</f>
        <v>12.5</v>
      </c>
      <c r="U17" s="271">
        <v>0</v>
      </c>
      <c r="V17" s="272">
        <f t="shared" si="7"/>
        <v>12.5</v>
      </c>
      <c r="X17" s="299">
        <v>5771</v>
      </c>
      <c r="Y17" s="221">
        <f>Z17-AB17</f>
        <v>0</v>
      </c>
      <c r="Z17" s="166">
        <v>50</v>
      </c>
      <c r="AA17" s="189"/>
      <c r="AB17" s="162">
        <v>50</v>
      </c>
      <c r="AC17" s="163">
        <f>AB17/12*Summary!$G$30</f>
        <v>12.5</v>
      </c>
      <c r="AD17" s="164">
        <v>0</v>
      </c>
      <c r="AE17" s="165">
        <f t="shared" si="8"/>
        <v>12.5</v>
      </c>
      <c r="AG17" s="299">
        <v>6021</v>
      </c>
      <c r="AH17" s="221">
        <f t="shared" si="9"/>
        <v>0</v>
      </c>
      <c r="AI17" s="166">
        <v>50</v>
      </c>
      <c r="AJ17" s="189"/>
      <c r="AK17" s="162">
        <v>50</v>
      </c>
      <c r="AL17" s="163">
        <f>AK17/12*Summary!$G$30</f>
        <v>12.5</v>
      </c>
      <c r="AM17" s="190">
        <v>0</v>
      </c>
      <c r="AN17" s="165">
        <f t="shared" si="10"/>
        <v>12.5</v>
      </c>
      <c r="AP17" s="299">
        <v>6271</v>
      </c>
      <c r="AQ17" s="221">
        <f>AR17-AT17</f>
        <v>0</v>
      </c>
      <c r="AR17" s="166">
        <v>50</v>
      </c>
      <c r="AS17" s="167"/>
      <c r="AT17" s="162">
        <v>50</v>
      </c>
      <c r="AU17" s="163">
        <f>AT17/12*Summary!$G$30</f>
        <v>12.5</v>
      </c>
      <c r="AV17" s="190">
        <v>0</v>
      </c>
      <c r="AW17" s="165">
        <f t="shared" si="11"/>
        <v>12.5</v>
      </c>
    </row>
    <row r="18" spans="1:49" x14ac:dyDescent="0.3">
      <c r="A18" s="3" t="s">
        <v>11</v>
      </c>
      <c r="B18" s="32" t="s">
        <v>150</v>
      </c>
      <c r="C18" s="32"/>
      <c r="D18" s="231">
        <v>5022</v>
      </c>
      <c r="E18" s="221">
        <f>F18-I18</f>
        <v>0</v>
      </c>
      <c r="F18" s="166">
        <v>25</v>
      </c>
      <c r="G18" s="167"/>
      <c r="H18" s="69"/>
      <c r="I18" s="162">
        <v>25</v>
      </c>
      <c r="J18" s="163">
        <f>I18/12*Summary!$G$30</f>
        <v>6.25</v>
      </c>
      <c r="K18" s="164">
        <v>79.8</v>
      </c>
      <c r="L18" s="165">
        <f t="shared" si="6"/>
        <v>-73.55</v>
      </c>
      <c r="M18" s="84"/>
      <c r="N18" s="231">
        <v>5522</v>
      </c>
      <c r="O18" s="267">
        <f>P18-S18</f>
        <v>0</v>
      </c>
      <c r="P18" s="273">
        <v>50</v>
      </c>
      <c r="Q18" s="274"/>
      <c r="R18" s="269"/>
      <c r="S18" s="275">
        <v>50</v>
      </c>
      <c r="T18" s="270">
        <f>S18/12*Summary!$G$30</f>
        <v>12.5</v>
      </c>
      <c r="U18" s="271">
        <v>246</v>
      </c>
      <c r="V18" s="272">
        <f t="shared" si="7"/>
        <v>-233.5</v>
      </c>
      <c r="X18" s="299">
        <v>5772</v>
      </c>
      <c r="Y18" s="221">
        <f>Z18-AB18</f>
        <v>0</v>
      </c>
      <c r="Z18" s="166">
        <v>50</v>
      </c>
      <c r="AA18" s="189"/>
      <c r="AB18" s="162">
        <v>50</v>
      </c>
      <c r="AC18" s="163">
        <f>AB18/12*Summary!$G$30</f>
        <v>12.5</v>
      </c>
      <c r="AD18" s="164">
        <v>106.8</v>
      </c>
      <c r="AE18" s="165">
        <f t="shared" si="8"/>
        <v>-94.3</v>
      </c>
      <c r="AG18" s="299">
        <v>6024</v>
      </c>
      <c r="AH18" s="221">
        <f t="shared" si="9"/>
        <v>0</v>
      </c>
      <c r="AI18" s="188">
        <v>150</v>
      </c>
      <c r="AJ18" s="189"/>
      <c r="AK18" s="186">
        <v>150</v>
      </c>
      <c r="AL18" s="163">
        <f>AK18/12*Summary!$G$30</f>
        <v>37.5</v>
      </c>
      <c r="AM18" s="190">
        <v>220.8</v>
      </c>
      <c r="AN18" s="165">
        <f>AL18-AM18</f>
        <v>-183.3</v>
      </c>
      <c r="AP18" s="299">
        <v>6272</v>
      </c>
      <c r="AQ18" s="221">
        <f>AR18-AT18</f>
        <v>0</v>
      </c>
      <c r="AR18" s="166">
        <v>100</v>
      </c>
      <c r="AS18" s="167"/>
      <c r="AT18" s="162">
        <v>100</v>
      </c>
      <c r="AU18" s="163">
        <f>AT18/12*Summary!$G$30</f>
        <v>25</v>
      </c>
      <c r="AV18" s="190">
        <v>188.4</v>
      </c>
      <c r="AW18" s="165">
        <f t="shared" si="11"/>
        <v>-163.4</v>
      </c>
    </row>
    <row r="19" spans="1:49" ht="15.75" customHeight="1" x14ac:dyDescent="0.3">
      <c r="A19" s="3" t="s">
        <v>41</v>
      </c>
      <c r="B19" s="32" t="s">
        <v>150</v>
      </c>
      <c r="C19" s="32"/>
      <c r="D19" s="231">
        <v>5023</v>
      </c>
      <c r="E19" s="221">
        <f>F19-I19</f>
        <v>0</v>
      </c>
      <c r="F19" s="166">
        <v>51</v>
      </c>
      <c r="G19" s="167"/>
      <c r="H19" s="69"/>
      <c r="I19" s="162">
        <v>51</v>
      </c>
      <c r="J19" s="163">
        <f>I19/12*Summary!$G$30</f>
        <v>12.75</v>
      </c>
      <c r="K19" s="164">
        <v>19</v>
      </c>
      <c r="L19" s="165">
        <f t="shared" si="6"/>
        <v>-6.25</v>
      </c>
      <c r="M19" s="84"/>
      <c r="N19" s="231">
        <v>5523</v>
      </c>
      <c r="O19" s="267">
        <f>P19-S19</f>
        <v>0</v>
      </c>
      <c r="P19" s="273">
        <v>51</v>
      </c>
      <c r="Q19" s="274"/>
      <c r="R19" s="269"/>
      <c r="S19" s="275">
        <v>51</v>
      </c>
      <c r="T19" s="270">
        <f>S19/12*Summary!$G$30</f>
        <v>12.75</v>
      </c>
      <c r="U19" s="271">
        <v>89.2</v>
      </c>
      <c r="V19" s="272">
        <f t="shared" si="7"/>
        <v>-76.45</v>
      </c>
      <c r="X19" s="299">
        <v>5773</v>
      </c>
      <c r="Y19" s="221">
        <f>Z19-AB19</f>
        <v>0</v>
      </c>
      <c r="Z19" s="166">
        <v>51</v>
      </c>
      <c r="AA19" s="189"/>
      <c r="AB19" s="162">
        <v>51</v>
      </c>
      <c r="AC19" s="163">
        <f>AB19/12*Summary!$G$30</f>
        <v>12.75</v>
      </c>
      <c r="AD19" s="164">
        <v>19</v>
      </c>
      <c r="AE19" s="165">
        <f t="shared" si="8"/>
        <v>-6.25</v>
      </c>
      <c r="AG19" s="299">
        <v>6022</v>
      </c>
      <c r="AH19" s="221">
        <f t="shared" si="9"/>
        <v>0</v>
      </c>
      <c r="AI19" s="166">
        <v>100</v>
      </c>
      <c r="AJ19" s="189"/>
      <c r="AK19" s="162">
        <v>100</v>
      </c>
      <c r="AL19" s="163">
        <f>AK19/12*Summary!$G$30</f>
        <v>25</v>
      </c>
      <c r="AM19" s="190">
        <v>43</v>
      </c>
      <c r="AN19" s="165">
        <f>AL19-AM19</f>
        <v>-18</v>
      </c>
      <c r="AP19" s="299">
        <v>6273</v>
      </c>
      <c r="AQ19" s="221">
        <f>AR19-AT19</f>
        <v>0</v>
      </c>
      <c r="AR19" s="188">
        <v>51</v>
      </c>
      <c r="AS19" s="186"/>
      <c r="AT19" s="186">
        <v>51</v>
      </c>
      <c r="AU19" s="163">
        <f>AT19/12*Summary!$G$30</f>
        <v>12.75</v>
      </c>
      <c r="AV19" s="190">
        <v>19</v>
      </c>
      <c r="AW19" s="165">
        <f t="shared" si="11"/>
        <v>-6.25</v>
      </c>
    </row>
    <row r="20" spans="1:49" ht="15.75" customHeight="1" x14ac:dyDescent="0.3">
      <c r="A20" s="15" t="s">
        <v>105</v>
      </c>
      <c r="B20" s="32"/>
      <c r="C20" s="32"/>
      <c r="D20" s="301"/>
      <c r="E20" s="302"/>
      <c r="F20" s="303"/>
      <c r="G20" s="303"/>
      <c r="H20" s="304"/>
      <c r="I20" s="305"/>
      <c r="J20" s="306"/>
      <c r="K20" s="306"/>
      <c r="L20" s="307"/>
      <c r="M20" s="316"/>
      <c r="N20" s="301"/>
      <c r="O20" s="308"/>
      <c r="P20" s="309"/>
      <c r="Q20" s="309"/>
      <c r="R20" s="310"/>
      <c r="S20" s="311"/>
      <c r="T20" s="312"/>
      <c r="U20" s="312"/>
      <c r="V20" s="313"/>
      <c r="W20" s="317"/>
      <c r="X20" s="314"/>
      <c r="Y20" s="302"/>
      <c r="Z20" s="303"/>
      <c r="AA20" s="315"/>
      <c r="AB20" s="305"/>
      <c r="AC20" s="306"/>
      <c r="AD20" s="306"/>
      <c r="AE20" s="307"/>
      <c r="AG20" s="327">
        <v>6023</v>
      </c>
      <c r="AH20" s="221">
        <f t="shared" si="9"/>
        <v>0</v>
      </c>
      <c r="AI20" s="161">
        <v>168</v>
      </c>
      <c r="AJ20" s="189"/>
      <c r="AK20" s="162">
        <v>168</v>
      </c>
      <c r="AL20" s="163">
        <f>AK20/12*Summary!$G$30</f>
        <v>42</v>
      </c>
      <c r="AM20" s="190">
        <v>58.34</v>
      </c>
      <c r="AN20" s="165">
        <f>AL20-AM20</f>
        <v>-16.340000000000003</v>
      </c>
      <c r="AP20" s="338"/>
      <c r="AQ20" s="339"/>
      <c r="AR20" s="339"/>
      <c r="AS20" s="339"/>
      <c r="AT20" s="339"/>
      <c r="AU20" s="339"/>
      <c r="AV20" s="339"/>
      <c r="AW20" s="307"/>
    </row>
    <row r="21" spans="1:49" x14ac:dyDescent="0.3">
      <c r="A21" s="3" t="s">
        <v>103</v>
      </c>
      <c r="B21" s="3"/>
      <c r="C21" s="3"/>
      <c r="D21" s="237">
        <v>5027</v>
      </c>
      <c r="E21" s="221">
        <f>F21-I21</f>
        <v>0</v>
      </c>
      <c r="F21" s="161">
        <v>0</v>
      </c>
      <c r="G21" s="162"/>
      <c r="H21" s="69"/>
      <c r="I21" s="162">
        <v>0</v>
      </c>
      <c r="J21" s="163">
        <f>I21/12*Summary!$G$30</f>
        <v>0</v>
      </c>
      <c r="K21" s="164">
        <v>0</v>
      </c>
      <c r="L21" s="165">
        <f t="shared" si="6"/>
        <v>0</v>
      </c>
      <c r="M21" s="82"/>
      <c r="N21" s="237">
        <v>5528</v>
      </c>
      <c r="O21" s="267">
        <f>P21-S21</f>
        <v>0</v>
      </c>
      <c r="P21" s="268">
        <v>0</v>
      </c>
      <c r="Q21" s="265"/>
      <c r="R21" s="269"/>
      <c r="S21" s="265">
        <v>0</v>
      </c>
      <c r="T21" s="270">
        <f>S21/12*Summary!$G$30</f>
        <v>0</v>
      </c>
      <c r="U21" s="276">
        <v>0</v>
      </c>
      <c r="V21" s="272">
        <f t="shared" si="7"/>
        <v>0</v>
      </c>
      <c r="X21" s="299">
        <v>5777</v>
      </c>
      <c r="Y21" s="221">
        <f>Z21-AB21</f>
        <v>0</v>
      </c>
      <c r="Z21" s="188">
        <v>0</v>
      </c>
      <c r="AA21" s="189"/>
      <c r="AB21" s="186">
        <v>0</v>
      </c>
      <c r="AC21" s="163">
        <f>AB21/12*Summary!$G$30</f>
        <v>0</v>
      </c>
      <c r="AD21" s="190">
        <v>0</v>
      </c>
      <c r="AE21" s="165">
        <f t="shared" si="8"/>
        <v>0</v>
      </c>
      <c r="AG21" s="299">
        <v>6030</v>
      </c>
      <c r="AH21" s="221">
        <f t="shared" si="9"/>
        <v>0</v>
      </c>
      <c r="AI21" s="188">
        <v>0</v>
      </c>
      <c r="AJ21" s="189"/>
      <c r="AK21" s="186">
        <v>0</v>
      </c>
      <c r="AL21" s="163">
        <f>AK21/12*Summary!$G$30</f>
        <v>0</v>
      </c>
      <c r="AM21" s="190">
        <v>0</v>
      </c>
      <c r="AN21" s="165">
        <f>AL21-AM21</f>
        <v>0</v>
      </c>
      <c r="AP21" s="327">
        <v>6277</v>
      </c>
      <c r="AQ21" s="221">
        <f>AR21-AT21</f>
        <v>0</v>
      </c>
      <c r="AR21" s="188">
        <v>0</v>
      </c>
      <c r="AS21" s="186"/>
      <c r="AT21" s="186">
        <v>0</v>
      </c>
      <c r="AU21" s="163">
        <f>AT21/12*Summary!$G$30</f>
        <v>0</v>
      </c>
      <c r="AV21" s="190">
        <v>0</v>
      </c>
      <c r="AW21" s="165">
        <f>AU21-AV21</f>
        <v>0</v>
      </c>
    </row>
    <row r="22" spans="1:49" x14ac:dyDescent="0.3">
      <c r="A22" s="3"/>
      <c r="B22" s="3"/>
      <c r="C22" s="3"/>
      <c r="D22" s="237"/>
      <c r="E22" s="221"/>
      <c r="F22" s="168"/>
      <c r="G22" s="162"/>
      <c r="H22" s="69"/>
      <c r="I22" s="169"/>
      <c r="J22" s="163"/>
      <c r="K22" s="163"/>
      <c r="L22" s="165"/>
      <c r="M22" s="82"/>
      <c r="N22" s="233"/>
      <c r="O22" s="267"/>
      <c r="P22" s="277"/>
      <c r="Q22" s="265"/>
      <c r="R22" s="269"/>
      <c r="S22" s="265"/>
      <c r="T22" s="278"/>
      <c r="U22" s="278"/>
      <c r="V22" s="279"/>
      <c r="X22" s="299"/>
      <c r="Y22" s="221"/>
      <c r="Z22" s="191"/>
      <c r="AA22" s="189"/>
      <c r="AB22" s="186"/>
      <c r="AC22" s="52"/>
      <c r="AD22" s="52"/>
      <c r="AE22" s="192"/>
      <c r="AG22" s="147"/>
      <c r="AH22" s="221"/>
      <c r="AI22" s="191"/>
      <c r="AJ22" s="189"/>
      <c r="AK22" s="186"/>
      <c r="AL22" s="163"/>
      <c r="AM22" s="128">
        <v>0</v>
      </c>
      <c r="AN22" s="323"/>
      <c r="AP22" s="299"/>
      <c r="AQ22" s="51"/>
      <c r="AR22" s="191"/>
      <c r="AS22" s="186"/>
      <c r="AT22" s="186"/>
      <c r="AU22" s="52"/>
      <c r="AV22" s="52"/>
      <c r="AW22" s="192"/>
    </row>
    <row r="23" spans="1:49" s="8" customFormat="1" ht="15" thickBot="1" x14ac:dyDescent="0.35">
      <c r="A23" s="59" t="s">
        <v>111</v>
      </c>
      <c r="B23" s="62"/>
      <c r="C23" s="62"/>
      <c r="D23" s="359"/>
      <c r="E23" s="33">
        <f>SUM(E15:E22)</f>
        <v>0</v>
      </c>
      <c r="F23" s="34">
        <f>SUM(F15:F22)</f>
        <v>326</v>
      </c>
      <c r="G23" s="114"/>
      <c r="H23" s="59"/>
      <c r="I23" s="114">
        <f>SUM(I15:I22)</f>
        <v>326</v>
      </c>
      <c r="J23" s="35">
        <f>SUM(J15:J22)</f>
        <v>81.5</v>
      </c>
      <c r="K23" s="35">
        <f>SUM(K15:K22)</f>
        <v>233.8</v>
      </c>
      <c r="L23" s="170">
        <f>SUM(L15:L22)</f>
        <v>-152.30000000000001</v>
      </c>
      <c r="M23" s="44"/>
      <c r="N23" s="360"/>
      <c r="O23" s="354">
        <f>SUM(O15:O22)</f>
        <v>0</v>
      </c>
      <c r="P23" s="355">
        <f>SUM(P15:P22)</f>
        <v>561</v>
      </c>
      <c r="Q23" s="356"/>
      <c r="R23" s="357"/>
      <c r="S23" s="356">
        <v>561</v>
      </c>
      <c r="T23" s="357">
        <f>SUM(T15:T22)</f>
        <v>140.25</v>
      </c>
      <c r="U23" s="357">
        <f>SUM(U15:U22)</f>
        <v>335.2</v>
      </c>
      <c r="V23" s="358">
        <f>SUM(V15:V22)</f>
        <v>-194.95</v>
      </c>
      <c r="X23" s="368"/>
      <c r="Y23" s="60">
        <f>SUM(Y15:Y22)</f>
        <v>0</v>
      </c>
      <c r="Z23" s="61">
        <f>SUM(Z15:Z22)</f>
        <v>351</v>
      </c>
      <c r="AA23" s="62"/>
      <c r="AB23" s="116">
        <v>351</v>
      </c>
      <c r="AC23" s="59">
        <f>SUM(AC15:AC22)</f>
        <v>87.75</v>
      </c>
      <c r="AD23" s="59">
        <f>SUM(AD15:AD22)</f>
        <v>125.8</v>
      </c>
      <c r="AE23" s="193">
        <f>SUM(AE15:AE22)</f>
        <v>-38.049999999999997</v>
      </c>
      <c r="AG23" s="369"/>
      <c r="AH23" s="36">
        <f>SUM(AH15:AH22)</f>
        <v>0</v>
      </c>
      <c r="AI23" s="37">
        <f>SUM(AI15:AI22)</f>
        <v>1468</v>
      </c>
      <c r="AJ23" s="62"/>
      <c r="AK23" s="119">
        <v>1468</v>
      </c>
      <c r="AL23" s="38">
        <f>SUM(AL15:AL22)</f>
        <v>367</v>
      </c>
      <c r="AM23" s="38">
        <f>SUM(AM15:AM22)</f>
        <v>322.14</v>
      </c>
      <c r="AN23" s="193">
        <f>SUM(AN15:AN22)</f>
        <v>44.859999999999985</v>
      </c>
      <c r="AP23" s="370"/>
      <c r="AQ23" s="60">
        <f>SUM(AQ15:AQ22)</f>
        <v>0</v>
      </c>
      <c r="AR23" s="61">
        <f>SUM(AR15:AR22)</f>
        <v>451</v>
      </c>
      <c r="AS23" s="135"/>
      <c r="AT23" s="116">
        <v>451</v>
      </c>
      <c r="AU23" s="59">
        <f>SUM(AU15:AU22)</f>
        <v>112.75</v>
      </c>
      <c r="AV23" s="59">
        <f>SUM(AV15:AV22)</f>
        <v>207.4</v>
      </c>
      <c r="AW23" s="193">
        <f>SUM(AW15:AW22)</f>
        <v>-94.65</v>
      </c>
    </row>
    <row r="24" spans="1:49" s="8" customFormat="1" x14ac:dyDescent="0.3">
      <c r="A24" s="4"/>
      <c r="B24" s="4"/>
      <c r="C24" s="4"/>
      <c r="D24" s="234"/>
      <c r="E24" s="43"/>
      <c r="F24" s="44"/>
      <c r="G24" s="98"/>
      <c r="H24" s="174"/>
      <c r="I24" s="98"/>
      <c r="J24" s="45"/>
      <c r="K24" s="45"/>
      <c r="L24" s="173"/>
      <c r="M24" s="44"/>
      <c r="N24" s="296"/>
      <c r="O24" s="281"/>
      <c r="P24" s="277"/>
      <c r="Q24" s="265"/>
      <c r="R24" s="283"/>
      <c r="S24" s="265"/>
      <c r="T24" s="278"/>
      <c r="U24" s="278"/>
      <c r="V24" s="279"/>
      <c r="X24" s="299"/>
      <c r="Y24" s="51"/>
      <c r="Z24" s="191"/>
      <c r="AA24" s="195"/>
      <c r="AB24" s="186"/>
      <c r="AC24" s="52"/>
      <c r="AD24" s="52"/>
      <c r="AE24" s="192"/>
      <c r="AG24" s="183"/>
      <c r="AH24" s="39"/>
      <c r="AI24" s="191"/>
      <c r="AJ24" s="195"/>
      <c r="AK24" s="186"/>
      <c r="AL24" s="13"/>
      <c r="AM24" s="13"/>
      <c r="AN24" s="324"/>
      <c r="AP24" s="199"/>
      <c r="AQ24" s="51"/>
      <c r="AR24" s="191"/>
      <c r="AS24" s="186"/>
      <c r="AT24" s="186"/>
      <c r="AU24" s="52"/>
      <c r="AV24" s="52"/>
      <c r="AW24" s="192"/>
    </row>
    <row r="25" spans="1:49" s="8" customFormat="1" ht="15.6" x14ac:dyDescent="0.3">
      <c r="A25" s="15" t="s">
        <v>75</v>
      </c>
      <c r="D25" s="301"/>
      <c r="E25" s="302"/>
      <c r="F25" s="303"/>
      <c r="G25" s="303"/>
      <c r="H25" s="304"/>
      <c r="I25" s="305"/>
      <c r="J25" s="306"/>
      <c r="K25" s="306"/>
      <c r="L25" s="307"/>
      <c r="M25" s="44"/>
      <c r="N25" s="296"/>
      <c r="O25" s="267">
        <f>P25-S25</f>
        <v>0</v>
      </c>
      <c r="P25" s="284">
        <f>S25</f>
        <v>340</v>
      </c>
      <c r="Q25" s="275"/>
      <c r="R25" s="269"/>
      <c r="S25" s="285">
        <v>340</v>
      </c>
      <c r="T25" s="270">
        <f>S25/12*Summary!$G$30</f>
        <v>85</v>
      </c>
      <c r="U25" s="287">
        <f>T25</f>
        <v>85</v>
      </c>
      <c r="V25" s="272">
        <f t="shared" ref="V25" si="12">T25-U25</f>
        <v>0</v>
      </c>
      <c r="X25" s="299"/>
      <c r="Y25" s="221">
        <f>Z25-AB25</f>
        <v>0</v>
      </c>
      <c r="Z25" s="161">
        <f>AB25</f>
        <v>400</v>
      </c>
      <c r="AA25" s="189"/>
      <c r="AB25" s="169">
        <v>400</v>
      </c>
      <c r="AC25" s="163">
        <f>AB25/12*Summary!$G$30</f>
        <v>100</v>
      </c>
      <c r="AD25" s="196">
        <f>AC25</f>
        <v>100</v>
      </c>
      <c r="AE25" s="165">
        <f t="shared" ref="AE25" si="13">AC25-AD25</f>
        <v>0</v>
      </c>
      <c r="AG25" s="325"/>
      <c r="AH25" s="221">
        <f>AI25-AK25</f>
        <v>0</v>
      </c>
      <c r="AI25" s="161">
        <f>AK25</f>
        <v>670</v>
      </c>
      <c r="AJ25" s="189"/>
      <c r="AK25" s="169">
        <v>670</v>
      </c>
      <c r="AL25" s="163">
        <f>AK25/12*Summary!$G$30</f>
        <v>167.5</v>
      </c>
      <c r="AM25" s="176">
        <f>AL25</f>
        <v>167.5</v>
      </c>
      <c r="AN25" s="165">
        <f t="shared" ref="AN25" si="14">AL25-AM25</f>
        <v>0</v>
      </c>
      <c r="AP25" s="199"/>
      <c r="AQ25" s="221">
        <f>AR25-AT25</f>
        <v>0</v>
      </c>
      <c r="AR25" s="161">
        <f>AT25</f>
        <v>670</v>
      </c>
      <c r="AS25" s="162"/>
      <c r="AT25" s="169">
        <v>670</v>
      </c>
      <c r="AU25" s="163">
        <f>AT25/12*Summary!$G$30</f>
        <v>167.5</v>
      </c>
      <c r="AV25" s="176">
        <f>AU25</f>
        <v>167.5</v>
      </c>
      <c r="AW25" s="165">
        <f>AU25-AV25</f>
        <v>0</v>
      </c>
    </row>
    <row r="26" spans="1:49" s="8" customFormat="1" x14ac:dyDescent="0.3">
      <c r="D26" s="229"/>
      <c r="E26" s="9"/>
      <c r="F26" s="9"/>
      <c r="G26" s="9"/>
      <c r="H26" s="9"/>
      <c r="I26" s="9"/>
      <c r="J26" s="9"/>
      <c r="K26" s="9"/>
      <c r="L26" s="200"/>
      <c r="M26" s="81"/>
      <c r="N26" s="294"/>
      <c r="O26" s="281"/>
      <c r="P26" s="277"/>
      <c r="Q26" s="265"/>
      <c r="R26" s="269"/>
      <c r="S26" s="265"/>
      <c r="T26" s="270"/>
      <c r="U26" s="270"/>
      <c r="V26" s="272"/>
      <c r="X26" s="299"/>
      <c r="Y26" s="51"/>
      <c r="Z26" s="191"/>
      <c r="AA26" s="189"/>
      <c r="AB26" s="186"/>
      <c r="AC26" s="163"/>
      <c r="AD26" s="163"/>
      <c r="AE26" s="165"/>
      <c r="AG26" s="183"/>
      <c r="AH26" s="221"/>
      <c r="AI26" s="191"/>
      <c r="AJ26" s="189"/>
      <c r="AK26" s="186"/>
      <c r="AL26" s="163"/>
      <c r="AM26" s="128"/>
      <c r="AN26" s="323"/>
      <c r="AP26" s="199"/>
      <c r="AQ26" s="51"/>
      <c r="AR26" s="191"/>
      <c r="AS26" s="186"/>
      <c r="AT26" s="186"/>
      <c r="AU26" s="52"/>
      <c r="AV26" s="52"/>
      <c r="AW26" s="192"/>
    </row>
    <row r="27" spans="1:49" ht="15" thickBot="1" x14ac:dyDescent="0.35">
      <c r="A27" s="59" t="s">
        <v>109</v>
      </c>
      <c r="B27" s="62"/>
      <c r="C27" s="62"/>
      <c r="D27" s="359"/>
      <c r="E27" s="33">
        <f>SUM(E13+E23)</f>
        <v>0</v>
      </c>
      <c r="F27" s="34">
        <f>SUM(F13+F23)</f>
        <v>1894</v>
      </c>
      <c r="G27" s="114"/>
      <c r="H27" s="59"/>
      <c r="I27" s="114">
        <f>SUM(I13+I23)</f>
        <v>1894</v>
      </c>
      <c r="J27" s="35">
        <f>SUM(J13+J23)</f>
        <v>473.5</v>
      </c>
      <c r="K27" s="35">
        <f>SUM(K13+K23)</f>
        <v>447.25</v>
      </c>
      <c r="L27" s="170">
        <f>SUM(L13+L23)</f>
        <v>26.25</v>
      </c>
      <c r="M27" s="82"/>
      <c r="N27" s="367"/>
      <c r="O27" s="354">
        <f>O13+O23+O25</f>
        <v>0</v>
      </c>
      <c r="P27" s="355">
        <f>P13+P23+P25</f>
        <v>2619</v>
      </c>
      <c r="Q27" s="356"/>
      <c r="R27" s="357"/>
      <c r="S27" s="356">
        <v>2619</v>
      </c>
      <c r="T27" s="357">
        <f>T13+T23+T25</f>
        <v>654.75</v>
      </c>
      <c r="U27" s="357">
        <f>U13+U23+U25</f>
        <v>866.92000000000007</v>
      </c>
      <c r="V27" s="358">
        <f>V13+V23+V25</f>
        <v>-212.17000000000002</v>
      </c>
      <c r="X27" s="368"/>
      <c r="Y27" s="60">
        <f>Y13+Y23+Y25</f>
        <v>0</v>
      </c>
      <c r="Z27" s="61">
        <f>Z13+Z23+Z25</f>
        <v>2201</v>
      </c>
      <c r="AA27" s="62"/>
      <c r="AB27" s="116">
        <v>2201</v>
      </c>
      <c r="AC27" s="59">
        <f>AC13+AC23+AC25</f>
        <v>550.25</v>
      </c>
      <c r="AD27" s="59">
        <f>AD13+AD23+AD25</f>
        <v>496.43</v>
      </c>
      <c r="AE27" s="193">
        <f>AE13+AE23+AE25</f>
        <v>53.819999999999993</v>
      </c>
      <c r="AG27" s="369"/>
      <c r="AH27" s="36">
        <f>AH13+AH23+AH25</f>
        <v>0</v>
      </c>
      <c r="AI27" s="37">
        <f>AI13+AI23+AI25</f>
        <v>4621</v>
      </c>
      <c r="AJ27" s="62"/>
      <c r="AK27" s="119">
        <v>4621</v>
      </c>
      <c r="AL27" s="38">
        <f>AL13+AL23+AL25</f>
        <v>1155.25</v>
      </c>
      <c r="AM27" s="38">
        <f>AM13+AM23+AM25</f>
        <v>1204.94</v>
      </c>
      <c r="AN27" s="598">
        <f>AN13+AN23+AN25</f>
        <v>-49.690000000000026</v>
      </c>
      <c r="AP27" s="371"/>
      <c r="AQ27" s="60">
        <f>AQ13+AQ23+AQ25</f>
        <v>0</v>
      </c>
      <c r="AR27" s="61">
        <f>AR13+AR23+AR25</f>
        <v>3057</v>
      </c>
      <c r="AS27" s="135"/>
      <c r="AT27" s="116">
        <v>3057</v>
      </c>
      <c r="AU27" s="59">
        <f>AU13+AU23+AU25</f>
        <v>764.25</v>
      </c>
      <c r="AV27" s="59">
        <f>AV13+AV23+AV25</f>
        <v>662.34</v>
      </c>
      <c r="AW27" s="193">
        <f>AW13+AW23+AW25</f>
        <v>101.91</v>
      </c>
    </row>
    <row r="28" spans="1:49" x14ac:dyDescent="0.3">
      <c r="A28" s="4"/>
      <c r="B28" s="4"/>
      <c r="C28" s="4"/>
      <c r="D28" s="234"/>
      <c r="E28" s="43"/>
      <c r="F28" s="171"/>
      <c r="G28" s="172"/>
      <c r="H28" s="174"/>
      <c r="I28" s="157"/>
      <c r="J28" s="45"/>
      <c r="K28" s="45"/>
      <c r="L28" s="173"/>
      <c r="M28" s="82"/>
      <c r="N28" s="295"/>
      <c r="O28" s="281"/>
      <c r="P28" s="277"/>
      <c r="Q28" s="265"/>
      <c r="R28" s="283"/>
      <c r="S28" s="265"/>
      <c r="T28" s="278"/>
      <c r="U28" s="278"/>
      <c r="V28" s="279"/>
      <c r="X28" s="299"/>
      <c r="Y28" s="51"/>
      <c r="Z28" s="191"/>
      <c r="AA28" s="195"/>
      <c r="AB28" s="186"/>
      <c r="AC28" s="52"/>
      <c r="AD28" s="52"/>
      <c r="AE28" s="192"/>
      <c r="AG28" s="183"/>
      <c r="AH28" s="221"/>
      <c r="AI28" s="191"/>
      <c r="AJ28" s="195"/>
      <c r="AK28" s="186"/>
      <c r="AL28" s="128"/>
      <c r="AM28" s="128"/>
      <c r="AN28" s="323"/>
      <c r="AP28" s="147"/>
      <c r="AQ28" s="51"/>
      <c r="AR28" s="191"/>
      <c r="AS28" s="186"/>
      <c r="AT28" s="186"/>
      <c r="AU28" s="52"/>
      <c r="AV28" s="52"/>
      <c r="AW28" s="192"/>
    </row>
    <row r="29" spans="1:49" ht="15.6" x14ac:dyDescent="0.3">
      <c r="A29" s="5" t="s">
        <v>81</v>
      </c>
      <c r="B29" s="5"/>
      <c r="C29" s="5"/>
      <c r="D29" s="234"/>
      <c r="E29" s="221">
        <f>F29-I29</f>
        <v>0</v>
      </c>
      <c r="F29" s="168">
        <v>1000</v>
      </c>
      <c r="G29" s="162"/>
      <c r="H29" s="175"/>
      <c r="I29" s="168">
        <v>1000</v>
      </c>
      <c r="J29" s="163">
        <f>I29/12*Summary!$G$30</f>
        <v>250</v>
      </c>
      <c r="K29" s="176">
        <f>J29</f>
        <v>250</v>
      </c>
      <c r="L29" s="165">
        <f>J29-K29</f>
        <v>0</v>
      </c>
      <c r="M29" s="44"/>
      <c r="N29" s="296"/>
      <c r="O29" s="267">
        <f>P29-S29</f>
        <v>0</v>
      </c>
      <c r="P29" s="286">
        <v>3700</v>
      </c>
      <c r="Q29" s="275"/>
      <c r="R29" s="283"/>
      <c r="S29" s="285">
        <v>3700</v>
      </c>
      <c r="T29" s="270">
        <f>S29/12*Summary!$G$30</f>
        <v>925</v>
      </c>
      <c r="U29" s="287">
        <f>T29</f>
        <v>925</v>
      </c>
      <c r="V29" s="272">
        <f t="shared" ref="V29" si="15">T29-U29</f>
        <v>0</v>
      </c>
      <c r="X29" s="299"/>
      <c r="Y29" s="221">
        <f>Z29-AB29</f>
        <v>0</v>
      </c>
      <c r="Z29" s="168">
        <v>1000</v>
      </c>
      <c r="AA29" s="195"/>
      <c r="AB29" s="169">
        <v>1000</v>
      </c>
      <c r="AC29" s="163">
        <f>AB29/12*Summary!$G$30</f>
        <v>250</v>
      </c>
      <c r="AD29" s="196">
        <f>AC29</f>
        <v>250</v>
      </c>
      <c r="AE29" s="165">
        <f t="shared" ref="AE29" si="16">AC29-AD29</f>
        <v>0</v>
      </c>
      <c r="AG29" s="325"/>
      <c r="AH29" s="221">
        <f>AI29-AK29</f>
        <v>0</v>
      </c>
      <c r="AI29" s="168">
        <v>4500</v>
      </c>
      <c r="AJ29" s="195"/>
      <c r="AK29" s="169">
        <v>4500</v>
      </c>
      <c r="AL29" s="163">
        <f>AK29/12*Summary!$G$30</f>
        <v>1125</v>
      </c>
      <c r="AM29" s="176">
        <f>AL29</f>
        <v>1125</v>
      </c>
      <c r="AN29" s="165">
        <f t="shared" ref="AN29" si="17">AL29-AM29</f>
        <v>0</v>
      </c>
      <c r="AP29" s="147"/>
      <c r="AQ29" s="221">
        <f>AR29-AT29</f>
        <v>0</v>
      </c>
      <c r="AR29" s="168">
        <v>7000</v>
      </c>
      <c r="AS29" s="162"/>
      <c r="AT29" s="169">
        <v>7000</v>
      </c>
      <c r="AU29" s="163">
        <f>AT29/12*Summary!$G$30</f>
        <v>1750</v>
      </c>
      <c r="AV29" s="176">
        <f>AU29</f>
        <v>1750</v>
      </c>
      <c r="AW29" s="165">
        <f>AU29-AV29</f>
        <v>0</v>
      </c>
    </row>
    <row r="30" spans="1:49" x14ac:dyDescent="0.3">
      <c r="A30" s="5"/>
      <c r="B30" s="5"/>
      <c r="C30" s="5"/>
      <c r="D30" s="234"/>
      <c r="E30" s="221"/>
      <c r="F30" s="168"/>
      <c r="G30" s="162"/>
      <c r="H30" s="175"/>
      <c r="I30" s="169"/>
      <c r="J30" s="163"/>
      <c r="K30" s="163"/>
      <c r="L30" s="165"/>
      <c r="N30" s="297"/>
      <c r="O30" s="281"/>
      <c r="P30" s="277"/>
      <c r="Q30" s="265"/>
      <c r="R30" s="283"/>
      <c r="S30" s="265"/>
      <c r="T30" s="270"/>
      <c r="U30" s="270"/>
      <c r="V30" s="272"/>
      <c r="X30" s="299"/>
      <c r="Y30" s="51"/>
      <c r="Z30" s="191"/>
      <c r="AA30" s="195"/>
      <c r="AB30" s="186"/>
      <c r="AC30" s="163"/>
      <c r="AD30" s="163"/>
      <c r="AE30" s="165"/>
      <c r="AG30" s="183"/>
      <c r="AH30" s="221"/>
      <c r="AI30" s="191"/>
      <c r="AJ30" s="195"/>
      <c r="AK30" s="186"/>
      <c r="AL30" s="163"/>
      <c r="AM30" s="128"/>
      <c r="AN30" s="323"/>
      <c r="AP30" s="147"/>
      <c r="AQ30" s="222"/>
      <c r="AR30" s="328"/>
      <c r="AS30" s="329"/>
      <c r="AT30" s="329"/>
      <c r="AU30" s="62"/>
      <c r="AV30" s="62"/>
      <c r="AW30" s="225"/>
    </row>
    <row r="31" spans="1:49" ht="15" thickBot="1" x14ac:dyDescent="0.35">
      <c r="A31" s="59" t="s">
        <v>0</v>
      </c>
      <c r="B31" s="62"/>
      <c r="C31" s="62"/>
      <c r="D31" s="359"/>
      <c r="E31" s="33">
        <f>SUM(E27:E29)</f>
        <v>0</v>
      </c>
      <c r="F31" s="34">
        <f>SUM(F27:F29)</f>
        <v>2894</v>
      </c>
      <c r="G31" s="114"/>
      <c r="H31" s="59"/>
      <c r="I31" s="114">
        <f>SUM(I27:I29)</f>
        <v>2894</v>
      </c>
      <c r="J31" s="46">
        <f>SUM(J27:J29)</f>
        <v>723.5</v>
      </c>
      <c r="K31" s="46">
        <f>SUM(K27:K29)</f>
        <v>697.25</v>
      </c>
      <c r="L31" s="178">
        <f>SUM(L27:L29)</f>
        <v>26.25</v>
      </c>
      <c r="M31"/>
      <c r="N31" s="361"/>
      <c r="O31" s="362">
        <f t="shared" ref="O31" si="18">SUM(O27:O30)</f>
        <v>0</v>
      </c>
      <c r="P31" s="363">
        <f t="shared" ref="P31" si="19">SUM(P27:P30)</f>
        <v>6319</v>
      </c>
      <c r="Q31" s="364"/>
      <c r="R31" s="357"/>
      <c r="S31" s="364">
        <f t="shared" ref="S31:V31" si="20">SUM(S27:S30)</f>
        <v>6319</v>
      </c>
      <c r="T31" s="365">
        <f t="shared" si="20"/>
        <v>1579.75</v>
      </c>
      <c r="U31" s="365">
        <f t="shared" si="20"/>
        <v>1791.92</v>
      </c>
      <c r="V31" s="366">
        <f t="shared" si="20"/>
        <v>-212.17000000000002</v>
      </c>
      <c r="X31" s="368"/>
      <c r="Y31" s="53">
        <f t="shared" ref="Y31:Z31" si="21">SUM(Y27:Y30)</f>
        <v>0</v>
      </c>
      <c r="Z31" s="54">
        <f t="shared" si="21"/>
        <v>3201</v>
      </c>
      <c r="AA31" s="177"/>
      <c r="AB31" s="117">
        <f t="shared" ref="AB31:AE31" si="22">SUM(AB27:AB30)</f>
        <v>3201</v>
      </c>
      <c r="AC31" s="55">
        <f t="shared" si="22"/>
        <v>800.25</v>
      </c>
      <c r="AD31" s="55">
        <f t="shared" si="22"/>
        <v>746.43000000000006</v>
      </c>
      <c r="AE31" s="198">
        <f t="shared" si="22"/>
        <v>53.819999999999993</v>
      </c>
      <c r="AG31" s="369"/>
      <c r="AH31" s="40">
        <f t="shared" ref="AH31" si="23">SUM(AH27:AH30)</f>
        <v>0</v>
      </c>
      <c r="AI31" s="41">
        <f t="shared" ref="AI31" si="24">SUM(AI27:AI30)</f>
        <v>9121</v>
      </c>
      <c r="AJ31" s="177"/>
      <c r="AK31" s="115">
        <f t="shared" ref="AK31:AN31" si="25">SUM(AK27:AK30)</f>
        <v>9121</v>
      </c>
      <c r="AL31" s="16">
        <f t="shared" si="25"/>
        <v>2280.25</v>
      </c>
      <c r="AM31" s="16">
        <f t="shared" si="25"/>
        <v>2329.94</v>
      </c>
      <c r="AN31" s="198">
        <f t="shared" si="25"/>
        <v>-49.690000000000026</v>
      </c>
      <c r="AP31" s="370"/>
      <c r="AQ31" s="53">
        <f t="shared" ref="AQ31:AR31" si="26">SUM(AQ27:AQ30)</f>
        <v>0</v>
      </c>
      <c r="AR31" s="54">
        <f t="shared" si="26"/>
        <v>10057</v>
      </c>
      <c r="AS31" s="197"/>
      <c r="AT31" s="117">
        <f t="shared" ref="AT31:AW31" si="27">SUM(AT27:AT30)</f>
        <v>10057</v>
      </c>
      <c r="AU31" s="55">
        <f t="shared" si="27"/>
        <v>2514.25</v>
      </c>
      <c r="AV31" s="55">
        <f t="shared" si="27"/>
        <v>2412.34</v>
      </c>
      <c r="AW31" s="198">
        <f t="shared" si="27"/>
        <v>101.91</v>
      </c>
    </row>
    <row r="32" spans="1:49" x14ac:dyDescent="0.3">
      <c r="A32" s="62"/>
      <c r="B32" s="62"/>
      <c r="C32" s="62"/>
      <c r="D32" s="236"/>
      <c r="E32" s="43"/>
      <c r="F32" s="44"/>
      <c r="G32" s="98"/>
      <c r="H32" s="62"/>
      <c r="I32" s="98"/>
      <c r="J32" s="226"/>
      <c r="K32" s="226"/>
      <c r="L32" s="226"/>
      <c r="M32"/>
      <c r="N32" s="330"/>
      <c r="O32" s="331"/>
      <c r="P32" s="332"/>
      <c r="Q32" s="333"/>
      <c r="R32" s="280"/>
      <c r="S32" s="333"/>
      <c r="T32" s="334"/>
      <c r="U32" s="334"/>
      <c r="V32" s="334"/>
      <c r="X32" s="124"/>
      <c r="Y32" s="223"/>
      <c r="Z32" s="88"/>
      <c r="AA32" s="62"/>
      <c r="AB32" s="136"/>
      <c r="AC32" s="224"/>
      <c r="AD32" s="224"/>
      <c r="AE32" s="224"/>
      <c r="AG32" s="128"/>
      <c r="AH32" s="335"/>
      <c r="AI32" s="87"/>
      <c r="AJ32" s="62"/>
      <c r="AK32" s="134"/>
      <c r="AL32" s="336"/>
      <c r="AM32" s="336"/>
      <c r="AN32" s="336"/>
      <c r="AP32" s="6"/>
      <c r="AQ32" s="223"/>
      <c r="AR32" s="88"/>
      <c r="AS32" s="136"/>
      <c r="AT32" s="136"/>
      <c r="AU32" s="224"/>
      <c r="AV32" s="224"/>
      <c r="AW32" s="224"/>
    </row>
    <row r="33" spans="1:49" ht="15" thickBot="1" x14ac:dyDescent="0.35">
      <c r="A33" s="62"/>
      <c r="B33" s="62"/>
      <c r="C33" s="62"/>
      <c r="D33" s="236"/>
      <c r="E33" s="43"/>
      <c r="F33" s="44"/>
      <c r="G33" s="98"/>
      <c r="H33" s="62"/>
      <c r="I33" s="98"/>
      <c r="J33" s="226"/>
      <c r="K33" s="226"/>
      <c r="L33" s="226"/>
      <c r="M33"/>
      <c r="N33" s="330"/>
      <c r="O33" s="331"/>
      <c r="P33" s="332"/>
      <c r="Q33" s="333"/>
      <c r="R33" s="280"/>
      <c r="S33" s="333"/>
      <c r="T33" s="334"/>
      <c r="U33" s="334"/>
      <c r="V33" s="334"/>
      <c r="X33" s="124"/>
      <c r="Y33" s="223"/>
      <c r="Z33" s="88"/>
      <c r="AA33" s="62"/>
      <c r="AB33" s="136"/>
      <c r="AC33" s="224"/>
      <c r="AD33" s="224"/>
      <c r="AE33" s="224"/>
      <c r="AG33" s="128"/>
      <c r="AH33" s="335"/>
      <c r="AI33" s="87"/>
      <c r="AJ33" s="62"/>
      <c r="AK33" s="134"/>
      <c r="AL33" s="336"/>
      <c r="AM33" s="336"/>
      <c r="AN33" s="336"/>
      <c r="AP33" s="6"/>
      <c r="AQ33" s="223"/>
      <c r="AR33" s="88"/>
      <c r="AS33" s="136"/>
      <c r="AT33" s="136"/>
      <c r="AU33" s="224"/>
      <c r="AV33" s="224"/>
      <c r="AW33" s="224"/>
    </row>
    <row r="34" spans="1:49" ht="21" x14ac:dyDescent="0.4">
      <c r="B34" s="10"/>
      <c r="C34" s="10"/>
      <c r="D34" s="238"/>
      <c r="F34" s="182"/>
      <c r="G34" s="202"/>
      <c r="H34" s="182"/>
      <c r="I34" s="201" t="s">
        <v>126</v>
      </c>
      <c r="J34" s="203"/>
      <c r="K34" s="203"/>
      <c r="L34" s="203"/>
      <c r="M34" s="204"/>
      <c r="N34" s="330"/>
      <c r="P34" s="182"/>
      <c r="Q34" s="737" t="s">
        <v>157</v>
      </c>
      <c r="R34" s="738"/>
      <c r="S34" s="738"/>
      <c r="T34" s="738"/>
      <c r="U34" s="738"/>
      <c r="V34" s="738"/>
      <c r="W34" s="739"/>
      <c r="X34" s="124"/>
      <c r="Y34" s="223"/>
      <c r="Z34" s="88"/>
      <c r="AA34" s="62"/>
      <c r="AB34" s="136"/>
      <c r="AC34" s="224"/>
      <c r="AD34" s="224"/>
      <c r="AE34" s="224"/>
      <c r="AG34" s="128"/>
      <c r="AH34" s="335"/>
      <c r="AI34" s="87"/>
      <c r="AJ34" s="62"/>
      <c r="AK34" s="134"/>
      <c r="AL34" s="336"/>
      <c r="AM34" s="336"/>
      <c r="AN34" s="336"/>
      <c r="AP34" s="6"/>
      <c r="AQ34" s="223"/>
      <c r="AR34" s="88"/>
      <c r="AS34" s="136"/>
      <c r="AT34" s="136"/>
      <c r="AU34" s="224"/>
      <c r="AV34" s="224"/>
      <c r="AW34" s="224"/>
    </row>
    <row r="35" spans="1:49" x14ac:dyDescent="0.3">
      <c r="A35" s="11"/>
      <c r="B35" s="11"/>
      <c r="C35" s="11"/>
      <c r="D35" s="239"/>
      <c r="E35" s="183"/>
      <c r="F35" s="128"/>
      <c r="G35" s="184"/>
      <c r="H35" s="128"/>
      <c r="I35" s="183"/>
      <c r="J35" s="186"/>
      <c r="K35" s="186"/>
      <c r="L35" s="186"/>
      <c r="M35" s="187"/>
      <c r="N35" s="330"/>
      <c r="O35" s="183"/>
      <c r="P35" s="128"/>
      <c r="Q35" s="622"/>
      <c r="R35" s="128"/>
      <c r="S35" s="128"/>
      <c r="T35" s="186"/>
      <c r="U35" s="186"/>
      <c r="V35" s="186"/>
      <c r="W35" s="187"/>
      <c r="X35" s="124"/>
      <c r="Y35" s="223"/>
      <c r="Z35" s="88"/>
      <c r="AA35" s="62"/>
      <c r="AB35" s="136"/>
      <c r="AC35" s="224"/>
      <c r="AD35" s="224"/>
      <c r="AE35" s="224"/>
      <c r="AG35" s="128"/>
      <c r="AH35" s="335"/>
      <c r="AI35" s="87"/>
      <c r="AJ35" s="62"/>
      <c r="AK35" s="134"/>
      <c r="AL35" s="336"/>
      <c r="AM35" s="336"/>
      <c r="AN35" s="336"/>
      <c r="AP35" s="6"/>
      <c r="AQ35" s="223"/>
      <c r="AR35" s="88"/>
      <c r="AS35" s="136"/>
      <c r="AT35" s="136"/>
      <c r="AU35" s="224"/>
      <c r="AV35" s="224"/>
      <c r="AW35" s="224"/>
    </row>
    <row r="36" spans="1:49" ht="21" x14ac:dyDescent="0.4">
      <c r="A36"/>
      <c r="B36" s="14"/>
      <c r="C36" s="14"/>
      <c r="D36" s="240"/>
      <c r="E36" s="735">
        <v>2021</v>
      </c>
      <c r="F36" s="736"/>
      <c r="G36" s="133"/>
      <c r="H36" s="205"/>
      <c r="I36" s="734">
        <v>2021</v>
      </c>
      <c r="J36" s="704"/>
      <c r="K36" s="704"/>
      <c r="L36" s="704"/>
      <c r="M36" s="705"/>
      <c r="N36" s="330"/>
      <c r="O36" s="372">
        <v>2021</v>
      </c>
      <c r="P36" s="621"/>
      <c r="Q36" s="623"/>
      <c r="R36" s="205"/>
      <c r="S36" s="615">
        <v>2021</v>
      </c>
      <c r="T36" s="611"/>
      <c r="U36" s="611"/>
      <c r="V36" s="611"/>
      <c r="W36" s="612"/>
      <c r="X36" s="124"/>
      <c r="Y36" s="223"/>
      <c r="Z36" s="88"/>
      <c r="AA36" s="62"/>
      <c r="AB36" s="136"/>
      <c r="AC36" s="224"/>
      <c r="AD36" s="224"/>
      <c r="AE36" s="224"/>
      <c r="AG36" s="128"/>
      <c r="AH36" s="335"/>
      <c r="AI36" s="87"/>
      <c r="AJ36" s="62"/>
      <c r="AK36" s="134"/>
      <c r="AL36" s="336"/>
      <c r="AM36" s="336"/>
      <c r="AN36" s="336"/>
      <c r="AP36" s="6"/>
      <c r="AQ36" s="223"/>
      <c r="AR36" s="88"/>
      <c r="AS36" s="136"/>
      <c r="AT36" s="136"/>
      <c r="AU36" s="224"/>
      <c r="AV36" s="224"/>
      <c r="AW36" s="224"/>
    </row>
    <row r="37" spans="1:49" ht="28.8" x14ac:dyDescent="0.3">
      <c r="A37" s="9"/>
      <c r="B37" s="9"/>
      <c r="C37" s="9"/>
      <c r="D37" s="235"/>
      <c r="E37" s="732" t="s">
        <v>138</v>
      </c>
      <c r="F37" s="731" t="s">
        <v>35</v>
      </c>
      <c r="G37" s="78"/>
      <c r="H37" s="9"/>
      <c r="I37" s="616" t="s">
        <v>107</v>
      </c>
      <c r="J37" s="614"/>
      <c r="K37" s="122" t="s">
        <v>85</v>
      </c>
      <c r="L37" s="122" t="s">
        <v>79</v>
      </c>
      <c r="M37" s="206"/>
      <c r="N37" s="330"/>
      <c r="O37" s="373" t="s">
        <v>138</v>
      </c>
      <c r="P37" s="375" t="s">
        <v>35</v>
      </c>
      <c r="Q37" s="624"/>
      <c r="R37" s="9"/>
      <c r="S37" s="613" t="s">
        <v>107</v>
      </c>
      <c r="T37" s="614"/>
      <c r="U37" s="122" t="s">
        <v>85</v>
      </c>
      <c r="V37" s="122" t="s">
        <v>79</v>
      </c>
      <c r="W37" s="206"/>
      <c r="X37" s="124"/>
      <c r="Y37" s="223"/>
      <c r="Z37" s="88"/>
      <c r="AA37" s="62"/>
      <c r="AB37" s="136"/>
      <c r="AC37" s="224"/>
      <c r="AD37" s="224"/>
      <c r="AE37" s="224"/>
      <c r="AG37" s="128"/>
      <c r="AH37" s="335"/>
      <c r="AI37" s="87"/>
      <c r="AJ37" s="62"/>
      <c r="AK37" s="134"/>
      <c r="AL37" s="336"/>
      <c r="AM37" s="336"/>
      <c r="AN37" s="336"/>
      <c r="AP37" s="6"/>
      <c r="AQ37" s="223"/>
      <c r="AR37" s="88"/>
      <c r="AS37" s="136"/>
      <c r="AT37" s="136"/>
      <c r="AU37" s="224"/>
      <c r="AV37" s="224"/>
      <c r="AW37" s="224"/>
    </row>
    <row r="38" spans="1:49" x14ac:dyDescent="0.3">
      <c r="A38" s="9"/>
      <c r="B38" s="9"/>
      <c r="C38" s="9"/>
      <c r="D38" s="235"/>
      <c r="E38" s="733"/>
      <c r="F38" s="708"/>
      <c r="G38" s="153"/>
      <c r="H38" s="9"/>
      <c r="I38" s="617" t="s">
        <v>106</v>
      </c>
      <c r="J38" s="154" t="s">
        <v>142</v>
      </c>
      <c r="K38" s="426" t="str">
        <f>Summary!$H$30</f>
        <v>March</v>
      </c>
      <c r="L38" s="207" t="s">
        <v>143</v>
      </c>
      <c r="M38" s="206"/>
      <c r="N38" s="330"/>
      <c r="O38" s="374"/>
      <c r="P38" s="376"/>
      <c r="Q38" s="625"/>
      <c r="R38" s="9"/>
      <c r="S38" s="112" t="s">
        <v>106</v>
      </c>
      <c r="T38" s="154" t="s">
        <v>142</v>
      </c>
      <c r="U38" s="426" t="str">
        <f>Summary!$H$30</f>
        <v>March</v>
      </c>
      <c r="V38" s="207" t="s">
        <v>143</v>
      </c>
      <c r="W38" s="206"/>
      <c r="X38" s="124"/>
      <c r="Y38" s="223"/>
      <c r="Z38" s="88"/>
      <c r="AA38" s="62"/>
      <c r="AB38" s="136"/>
      <c r="AC38" s="224"/>
      <c r="AD38" s="224"/>
      <c r="AE38" s="224"/>
      <c r="AG38" s="128"/>
      <c r="AH38" s="335"/>
      <c r="AI38" s="87"/>
      <c r="AJ38" s="62"/>
      <c r="AK38" s="134"/>
      <c r="AL38" s="336"/>
      <c r="AM38" s="336"/>
      <c r="AN38" s="336"/>
      <c r="AP38" s="6"/>
      <c r="AQ38" s="223"/>
      <c r="AR38" s="88"/>
      <c r="AS38" s="136"/>
      <c r="AT38" s="136"/>
      <c r="AU38" s="224"/>
      <c r="AV38" s="224"/>
      <c r="AW38" s="224"/>
    </row>
    <row r="39" spans="1:49" x14ac:dyDescent="0.3">
      <c r="A39" s="11"/>
      <c r="B39" s="11"/>
      <c r="C39" s="11"/>
      <c r="D39" s="239"/>
      <c r="E39" s="183"/>
      <c r="F39" s="128"/>
      <c r="G39" s="184"/>
      <c r="H39" s="128"/>
      <c r="I39" s="618"/>
      <c r="J39" s="186"/>
      <c r="K39" s="186"/>
      <c r="L39" s="186"/>
      <c r="M39" s="206"/>
      <c r="N39" s="330"/>
      <c r="O39" s="183"/>
      <c r="P39" s="128"/>
      <c r="Q39" s="622"/>
      <c r="R39" s="128"/>
      <c r="S39" s="186"/>
      <c r="T39" s="186"/>
      <c r="U39" s="186"/>
      <c r="V39" s="186"/>
      <c r="W39" s="206"/>
      <c r="X39" s="124"/>
      <c r="Y39" s="223"/>
      <c r="Z39" s="88"/>
      <c r="AA39" s="62"/>
      <c r="AB39" s="136"/>
      <c r="AC39" s="224"/>
      <c r="AD39" s="224"/>
      <c r="AE39" s="224"/>
      <c r="AG39" s="128"/>
      <c r="AH39" s="335"/>
      <c r="AI39" s="87"/>
      <c r="AJ39" s="62"/>
      <c r="AK39" s="134"/>
      <c r="AL39" s="336"/>
      <c r="AM39" s="336"/>
      <c r="AN39" s="336"/>
      <c r="AP39" s="6"/>
      <c r="AQ39" s="223"/>
      <c r="AR39" s="88"/>
      <c r="AS39" s="136"/>
      <c r="AT39" s="136"/>
      <c r="AU39" s="224"/>
      <c r="AV39" s="224"/>
      <c r="AW39" s="224"/>
    </row>
    <row r="40" spans="1:49" ht="15.6" x14ac:dyDescent="0.3">
      <c r="A40" s="12" t="s">
        <v>74</v>
      </c>
      <c r="B40" s="12"/>
      <c r="C40" s="12"/>
      <c r="D40" s="241"/>
      <c r="E40" s="160">
        <f>F40-J40</f>
        <v>375</v>
      </c>
      <c r="F40" s="161">
        <v>500</v>
      </c>
      <c r="G40" s="162"/>
      <c r="H40" s="195"/>
      <c r="I40" s="619">
        <v>500</v>
      </c>
      <c r="J40" s="163">
        <f>I40/12*Summary!$G$30</f>
        <v>125</v>
      </c>
      <c r="K40" s="176">
        <f>J40</f>
        <v>125</v>
      </c>
      <c r="L40" s="163">
        <f>J40-K40</f>
        <v>0</v>
      </c>
      <c r="M40" s="206"/>
      <c r="N40" s="330"/>
      <c r="O40" s="160">
        <f>P40-T40</f>
        <v>330</v>
      </c>
      <c r="P40" s="161">
        <v>440</v>
      </c>
      <c r="Q40" s="626"/>
      <c r="R40" s="195"/>
      <c r="S40" s="169">
        <v>440</v>
      </c>
      <c r="T40" s="163">
        <f>S40/12*Summary!$G$30</f>
        <v>110</v>
      </c>
      <c r="U40" s="349">
        <f>T40</f>
        <v>110</v>
      </c>
      <c r="V40" s="163">
        <f>T40-U40</f>
        <v>0</v>
      </c>
      <c r="W40" s="206"/>
      <c r="X40" s="124"/>
      <c r="Y40" s="223"/>
      <c r="Z40" s="88"/>
      <c r="AA40" s="62"/>
      <c r="AB40" s="136"/>
      <c r="AC40" s="224"/>
      <c r="AD40" s="224"/>
      <c r="AE40" s="224"/>
      <c r="AG40" s="128"/>
      <c r="AH40" s="335"/>
      <c r="AI40" s="87"/>
      <c r="AJ40" s="62"/>
      <c r="AK40" s="134"/>
      <c r="AL40" s="336"/>
      <c r="AM40" s="336"/>
      <c r="AN40" s="336"/>
      <c r="AP40" s="6"/>
      <c r="AQ40" s="223"/>
      <c r="AR40" s="88"/>
      <c r="AS40" s="136"/>
      <c r="AT40" s="136"/>
      <c r="AU40" s="224"/>
      <c r="AV40" s="224"/>
      <c r="AW40" s="224"/>
    </row>
    <row r="41" spans="1:49" x14ac:dyDescent="0.3">
      <c r="A41" s="11"/>
      <c r="B41" s="11"/>
      <c r="C41" s="11"/>
      <c r="D41" s="239"/>
      <c r="E41" s="208"/>
      <c r="F41" s="191"/>
      <c r="G41" s="186"/>
      <c r="H41" s="128"/>
      <c r="I41" s="618"/>
      <c r="J41" s="47"/>
      <c r="K41" s="47"/>
      <c r="L41" s="47"/>
      <c r="M41" s="206"/>
      <c r="N41" s="330"/>
      <c r="O41" s="208"/>
      <c r="P41" s="191"/>
      <c r="Q41" s="618"/>
      <c r="R41" s="128"/>
      <c r="S41" s="186"/>
      <c r="T41" s="47"/>
      <c r="U41" s="47"/>
      <c r="V41" s="47"/>
      <c r="W41" s="206"/>
      <c r="X41" s="124"/>
      <c r="Y41" s="223"/>
      <c r="Z41" s="88"/>
      <c r="AA41" s="62"/>
      <c r="AB41" s="136"/>
      <c r="AC41" s="224"/>
      <c r="AD41" s="224"/>
      <c r="AE41" s="224"/>
      <c r="AG41" s="128"/>
      <c r="AH41" s="335"/>
      <c r="AI41" s="87"/>
      <c r="AJ41" s="62"/>
      <c r="AK41" s="134"/>
      <c r="AL41" s="336"/>
      <c r="AM41" s="336"/>
      <c r="AN41" s="336"/>
      <c r="AP41" s="6"/>
      <c r="AQ41" s="223"/>
      <c r="AR41" s="88"/>
      <c r="AS41" s="136"/>
      <c r="AT41" s="136"/>
      <c r="AU41" s="224"/>
      <c r="AV41" s="224"/>
      <c r="AW41" s="224"/>
    </row>
    <row r="42" spans="1:49" ht="15" thickBot="1" x14ac:dyDescent="0.35">
      <c r="A42" s="59" t="s">
        <v>109</v>
      </c>
      <c r="B42" s="62"/>
      <c r="C42" s="62"/>
      <c r="D42" s="236"/>
      <c r="E42" s="209">
        <f>SUM(E39:E41)</f>
        <v>375</v>
      </c>
      <c r="F42" s="57">
        <f>SUM(F39:F41)</f>
        <v>500</v>
      </c>
      <c r="G42" s="137"/>
      <c r="H42" s="62"/>
      <c r="I42" s="620">
        <v>500</v>
      </c>
      <c r="J42" s="58">
        <f>SUM(J39:J41)</f>
        <v>125</v>
      </c>
      <c r="K42" s="58">
        <f>SUM(K39:K41)</f>
        <v>125</v>
      </c>
      <c r="L42" s="58">
        <f>SUM(L39:L41)</f>
        <v>0</v>
      </c>
      <c r="M42" s="206"/>
      <c r="N42" s="330"/>
      <c r="O42" s="209">
        <f>SUM(O39:O41)</f>
        <v>330</v>
      </c>
      <c r="P42" s="57">
        <f>SUM(P39:P41)</f>
        <v>440</v>
      </c>
      <c r="Q42" s="627"/>
      <c r="R42" s="62"/>
      <c r="S42" s="120">
        <f>SUM(S39:S41)</f>
        <v>440</v>
      </c>
      <c r="T42" s="58">
        <f>SUM(T39:T41)</f>
        <v>110</v>
      </c>
      <c r="U42" s="58">
        <f>SUM(U39:U41)</f>
        <v>110</v>
      </c>
      <c r="V42" s="58">
        <f>SUM(V39:V41)</f>
        <v>0</v>
      </c>
      <c r="W42" s="206"/>
      <c r="X42" s="124"/>
      <c r="Y42" s="223"/>
      <c r="Z42" s="88"/>
      <c r="AA42" s="62"/>
      <c r="AB42" s="136"/>
      <c r="AC42" s="224"/>
      <c r="AD42" s="224"/>
      <c r="AE42" s="224"/>
      <c r="AG42" s="128"/>
      <c r="AH42" s="335"/>
      <c r="AI42" s="87"/>
      <c r="AJ42" s="62"/>
      <c r="AK42" s="134"/>
      <c r="AL42" s="336"/>
      <c r="AM42" s="336"/>
      <c r="AN42" s="336"/>
      <c r="AP42" s="6"/>
      <c r="AQ42" s="223"/>
      <c r="AR42" s="88"/>
      <c r="AS42" s="136"/>
      <c r="AT42" s="136"/>
      <c r="AU42" s="224"/>
      <c r="AV42" s="224"/>
      <c r="AW42" s="224"/>
    </row>
    <row r="43" spans="1:49" x14ac:dyDescent="0.3">
      <c r="A43" s="12"/>
      <c r="B43" s="12"/>
      <c r="C43" s="12"/>
      <c r="D43" s="241"/>
      <c r="E43" s="208"/>
      <c r="F43" s="191"/>
      <c r="G43" s="186"/>
      <c r="H43" s="195"/>
      <c r="I43" s="618"/>
      <c r="J43" s="47"/>
      <c r="K43" s="47"/>
      <c r="L43" s="47"/>
      <c r="M43" s="206"/>
      <c r="N43" s="330"/>
      <c r="O43" s="208"/>
      <c r="P43" s="191"/>
      <c r="Q43" s="618"/>
      <c r="R43" s="195"/>
      <c r="S43" s="186"/>
      <c r="T43" s="47"/>
      <c r="U43" s="47"/>
      <c r="V43" s="47"/>
      <c r="W43" s="206"/>
      <c r="X43" s="124"/>
      <c r="Y43" s="223"/>
      <c r="Z43" s="88"/>
      <c r="AA43" s="62"/>
      <c r="AB43" s="136"/>
      <c r="AC43" s="224"/>
      <c r="AD43" s="224"/>
      <c r="AE43" s="224"/>
      <c r="AG43" s="128"/>
      <c r="AH43" s="335"/>
      <c r="AI43" s="87"/>
      <c r="AJ43" s="62"/>
      <c r="AK43" s="134"/>
      <c r="AL43" s="336"/>
      <c r="AM43" s="336"/>
      <c r="AN43" s="336"/>
      <c r="AP43" s="6"/>
      <c r="AQ43" s="223"/>
      <c r="AR43" s="88"/>
      <c r="AS43" s="136"/>
      <c r="AT43" s="136"/>
      <c r="AU43" s="224"/>
      <c r="AV43" s="224"/>
      <c r="AW43" s="224"/>
    </row>
    <row r="44" spans="1:49" ht="15.6" x14ac:dyDescent="0.3">
      <c r="A44" s="12" t="s">
        <v>80</v>
      </c>
      <c r="B44" s="12"/>
      <c r="C44" s="12"/>
      <c r="D44" s="241"/>
      <c r="E44" s="160">
        <f>F44-J44</f>
        <v>2625</v>
      </c>
      <c r="F44" s="168">
        <v>3500</v>
      </c>
      <c r="G44" s="162"/>
      <c r="H44" s="195"/>
      <c r="I44" s="619">
        <v>3500</v>
      </c>
      <c r="J44" s="163">
        <f>I44/12*Summary!$G$30</f>
        <v>875</v>
      </c>
      <c r="K44" s="176">
        <f>J44</f>
        <v>875</v>
      </c>
      <c r="L44" s="163">
        <f>J44-K44</f>
        <v>0</v>
      </c>
      <c r="M44" s="206"/>
      <c r="N44" s="330"/>
      <c r="O44" s="160">
        <f>P44-T44</f>
        <v>3000</v>
      </c>
      <c r="P44" s="168">
        <v>4000</v>
      </c>
      <c r="Q44" s="626"/>
      <c r="R44" s="195"/>
      <c r="S44" s="169">
        <v>4000</v>
      </c>
      <c r="T44" s="163">
        <f>S44/12*Summary!$G$30</f>
        <v>1000</v>
      </c>
      <c r="U44" s="349">
        <f>T44</f>
        <v>1000</v>
      </c>
      <c r="V44" s="163">
        <f>T44-U44</f>
        <v>0</v>
      </c>
      <c r="W44" s="206"/>
      <c r="X44" s="124"/>
      <c r="Y44" s="223"/>
      <c r="Z44" s="88"/>
      <c r="AA44" s="62"/>
      <c r="AB44" s="136"/>
      <c r="AC44" s="224"/>
      <c r="AD44" s="224"/>
      <c r="AE44" s="224"/>
      <c r="AG44" s="128"/>
      <c r="AH44" s="335"/>
      <c r="AI44" s="87"/>
      <c r="AJ44" s="62"/>
      <c r="AK44" s="134"/>
      <c r="AL44" s="336"/>
      <c r="AM44" s="336"/>
      <c r="AN44" s="336"/>
      <c r="AP44" s="6"/>
      <c r="AQ44" s="223"/>
      <c r="AR44" s="88"/>
      <c r="AS44" s="136"/>
      <c r="AT44" s="136"/>
      <c r="AU44" s="224"/>
      <c r="AV44" s="224"/>
      <c r="AW44" s="224"/>
    </row>
    <row r="45" spans="1:49" x14ac:dyDescent="0.3">
      <c r="A45" s="12"/>
      <c r="B45" s="12"/>
      <c r="C45" s="12"/>
      <c r="D45" s="241"/>
      <c r="E45" s="208"/>
      <c r="F45" s="191"/>
      <c r="G45" s="186"/>
      <c r="H45" s="195"/>
      <c r="I45" s="618"/>
      <c r="J45" s="47"/>
      <c r="K45" s="47"/>
      <c r="L45" s="47"/>
      <c r="M45" s="206"/>
      <c r="N45" s="330"/>
      <c r="O45" s="208"/>
      <c r="P45" s="191"/>
      <c r="Q45" s="618"/>
      <c r="R45" s="195"/>
      <c r="S45" s="186"/>
      <c r="T45" s="47"/>
      <c r="U45" s="47"/>
      <c r="V45" s="47"/>
      <c r="W45" s="206"/>
      <c r="X45" s="124"/>
      <c r="Y45" s="223"/>
      <c r="Z45" s="88"/>
      <c r="AA45" s="62"/>
      <c r="AB45" s="136"/>
      <c r="AC45" s="224"/>
      <c r="AD45" s="224"/>
      <c r="AE45" s="224"/>
      <c r="AG45" s="128"/>
      <c r="AH45" s="335"/>
      <c r="AI45" s="87"/>
      <c r="AJ45" s="62"/>
      <c r="AK45" s="134"/>
      <c r="AL45" s="336"/>
      <c r="AM45" s="336"/>
      <c r="AN45" s="336"/>
      <c r="AP45" s="6"/>
      <c r="AQ45" s="223"/>
      <c r="AR45" s="88"/>
      <c r="AS45" s="136"/>
      <c r="AT45" s="136"/>
      <c r="AU45" s="224"/>
      <c r="AV45" s="224"/>
      <c r="AW45" s="224"/>
    </row>
    <row r="46" spans="1:49" ht="15" thickBot="1" x14ac:dyDescent="0.35">
      <c r="A46" s="59" t="s">
        <v>0</v>
      </c>
      <c r="B46" s="62"/>
      <c r="C46" s="62"/>
      <c r="D46" s="236"/>
      <c r="E46" s="209">
        <f>SUM(E42:E44)</f>
        <v>3000</v>
      </c>
      <c r="F46" s="57">
        <f>SUM(F42:F44)</f>
        <v>4000</v>
      </c>
      <c r="G46" s="210"/>
      <c r="H46" s="177"/>
      <c r="I46" s="620">
        <f>SUM(I42:I44)</f>
        <v>4000</v>
      </c>
      <c r="J46" s="58">
        <f>SUM(J42:J44)</f>
        <v>1000</v>
      </c>
      <c r="K46" s="58">
        <f>SUM(K42:K44)</f>
        <v>1000</v>
      </c>
      <c r="L46" s="58">
        <f>SUM(L42:L44)</f>
        <v>0</v>
      </c>
      <c r="M46" s="211"/>
      <c r="N46" s="330"/>
      <c r="O46" s="209">
        <f>SUM(O42:O44)</f>
        <v>3330</v>
      </c>
      <c r="P46" s="57">
        <f>SUM(P42:P44)</f>
        <v>4440</v>
      </c>
      <c r="Q46" s="628"/>
      <c r="R46" s="177"/>
      <c r="S46" s="120">
        <f>SUM(S42:S44)</f>
        <v>4440</v>
      </c>
      <c r="T46" s="58">
        <f>SUM(T42:T44)</f>
        <v>1110</v>
      </c>
      <c r="U46" s="58">
        <f>SUM(U42:U44)</f>
        <v>1110</v>
      </c>
      <c r="V46" s="58">
        <f>SUM(V42:V44)</f>
        <v>0</v>
      </c>
      <c r="W46" s="211"/>
      <c r="X46" s="124"/>
      <c r="Y46" s="223"/>
      <c r="Z46" s="88"/>
      <c r="AA46" s="62"/>
      <c r="AB46" s="136"/>
      <c r="AC46" s="224"/>
      <c r="AD46" s="224"/>
      <c r="AE46" s="224"/>
      <c r="AG46" s="128"/>
      <c r="AH46" s="335"/>
      <c r="AI46" s="87"/>
      <c r="AJ46" s="62"/>
      <c r="AK46" s="134"/>
      <c r="AL46" s="336"/>
      <c r="AM46" s="336"/>
      <c r="AN46" s="336"/>
      <c r="AP46" s="6"/>
      <c r="AQ46" s="223"/>
      <c r="AR46" s="88"/>
      <c r="AS46" s="136"/>
      <c r="AT46" s="136"/>
      <c r="AU46" s="224"/>
      <c r="AV46" s="224"/>
      <c r="AW46" s="224"/>
    </row>
    <row r="47" spans="1:49" x14ac:dyDescent="0.3">
      <c r="A47" s="11"/>
      <c r="B47" s="11"/>
      <c r="C47" s="11"/>
      <c r="D47" s="239"/>
      <c r="E47" s="11"/>
      <c r="F47" s="11"/>
      <c r="G47" s="129"/>
      <c r="H47" s="11"/>
      <c r="I47" s="11"/>
      <c r="J47" s="106"/>
      <c r="K47" s="106"/>
      <c r="L47" s="106"/>
      <c r="M47" s="106"/>
      <c r="N47" s="330"/>
      <c r="O47" s="331"/>
      <c r="P47" s="332"/>
      <c r="Q47" s="333"/>
      <c r="R47" s="280"/>
      <c r="S47" s="333"/>
      <c r="T47" s="334"/>
      <c r="U47" s="334"/>
      <c r="V47" s="334"/>
      <c r="X47" s="124"/>
      <c r="Y47" s="223"/>
      <c r="Z47" s="88"/>
      <c r="AA47" s="62"/>
      <c r="AB47" s="136"/>
      <c r="AC47" s="224"/>
      <c r="AD47" s="224"/>
      <c r="AE47" s="224"/>
      <c r="AG47" s="128"/>
      <c r="AH47" s="335"/>
      <c r="AI47" s="87"/>
      <c r="AJ47" s="62"/>
      <c r="AK47" s="134"/>
      <c r="AL47" s="336"/>
      <c r="AM47" s="336"/>
      <c r="AN47" s="336"/>
      <c r="AP47" s="6"/>
      <c r="AQ47" s="223"/>
      <c r="AR47" s="88"/>
      <c r="AS47" s="136"/>
      <c r="AT47" s="136"/>
      <c r="AU47" s="224"/>
      <c r="AV47" s="224"/>
      <c r="AW47" s="224"/>
    </row>
    <row r="48" spans="1:49" x14ac:dyDescent="0.3">
      <c r="A48" s="62"/>
      <c r="B48" s="62"/>
      <c r="C48" s="62"/>
      <c r="D48" s="236"/>
      <c r="E48" s="43"/>
      <c r="F48" s="44"/>
      <c r="G48" s="98"/>
      <c r="H48" s="62"/>
      <c r="I48" s="98"/>
      <c r="J48" s="226"/>
      <c r="K48" s="226"/>
      <c r="L48" s="226"/>
      <c r="M48"/>
      <c r="N48" s="330"/>
      <c r="O48" s="331"/>
      <c r="P48" s="332"/>
      <c r="Q48" s="333"/>
      <c r="R48" s="280"/>
      <c r="S48" s="333"/>
      <c r="T48" s="334"/>
      <c r="U48" s="334"/>
      <c r="V48" s="334"/>
      <c r="X48" s="124"/>
      <c r="Y48" s="223"/>
      <c r="Z48" s="88"/>
      <c r="AA48" s="62"/>
      <c r="AB48" s="136"/>
      <c r="AC48" s="224"/>
      <c r="AD48" s="224"/>
      <c r="AE48" s="224"/>
      <c r="AG48" s="128"/>
      <c r="AH48" s="335"/>
      <c r="AI48" s="87"/>
      <c r="AJ48" s="62"/>
      <c r="AK48" s="134"/>
      <c r="AL48" s="336"/>
      <c r="AM48" s="336"/>
      <c r="AN48" s="336"/>
      <c r="AP48" s="6"/>
      <c r="AQ48" s="223"/>
      <c r="AR48" s="88"/>
      <c r="AS48" s="136"/>
      <c r="AT48" s="136"/>
      <c r="AU48" s="224"/>
      <c r="AV48" s="224"/>
      <c r="AW48" s="224"/>
    </row>
    <row r="49" spans="1:49" ht="15" thickBot="1" x14ac:dyDescent="0.35">
      <c r="A49" s="62"/>
      <c r="B49" s="62"/>
      <c r="C49" s="62"/>
      <c r="D49" s="236"/>
      <c r="E49" s="43"/>
      <c r="F49" s="44"/>
      <c r="G49" s="98"/>
      <c r="H49" s="62"/>
      <c r="I49" s="98"/>
      <c r="J49" s="226"/>
      <c r="K49" s="226"/>
      <c r="L49" s="226"/>
      <c r="M49"/>
      <c r="N49" s="330"/>
      <c r="O49" s="331"/>
      <c r="P49" s="332"/>
      <c r="Q49" s="333"/>
      <c r="R49" s="280"/>
      <c r="S49" s="333"/>
      <c r="T49" s="334"/>
      <c r="U49" s="334"/>
      <c r="V49" s="334"/>
      <c r="X49" s="124"/>
      <c r="Y49" s="223"/>
      <c r="Z49" s="88"/>
      <c r="AA49" s="62"/>
      <c r="AB49" s="136"/>
      <c r="AC49" s="224"/>
      <c r="AD49" s="224"/>
      <c r="AE49" s="224"/>
      <c r="AG49" s="128"/>
      <c r="AH49" s="335"/>
      <c r="AI49" s="87"/>
      <c r="AJ49" s="62"/>
      <c r="AK49" s="134"/>
      <c r="AL49" s="336"/>
      <c r="AM49" s="336"/>
      <c r="AN49" s="336"/>
      <c r="AP49" s="6"/>
      <c r="AQ49" s="223"/>
      <c r="AR49" s="88"/>
      <c r="AS49" s="136"/>
      <c r="AT49" s="136"/>
      <c r="AU49" s="224"/>
      <c r="AV49" s="224"/>
      <c r="AW49" s="224"/>
    </row>
    <row r="50" spans="1:49" ht="23.4" x14ac:dyDescent="0.35">
      <c r="A50" s="227"/>
      <c r="B50" s="10"/>
      <c r="C50" s="10"/>
      <c r="D50" s="289" t="s">
        <v>154</v>
      </c>
      <c r="E50" s="143"/>
      <c r="F50" s="143"/>
      <c r="G50" s="144"/>
      <c r="H50" s="143"/>
      <c r="I50" s="145"/>
      <c r="J50" s="145"/>
      <c r="K50" s="145"/>
      <c r="L50" s="146"/>
      <c r="M50" s="85"/>
      <c r="N50" s="298" t="s">
        <v>155</v>
      </c>
      <c r="O50" s="243"/>
      <c r="P50" s="244"/>
      <c r="Q50" s="245"/>
      <c r="R50" s="246"/>
      <c r="S50" s="247"/>
      <c r="T50" s="247"/>
      <c r="U50" s="247"/>
      <c r="V50" s="248"/>
      <c r="X50" s="427" t="s">
        <v>131</v>
      </c>
      <c r="Y50" s="428"/>
      <c r="Z50" s="429"/>
      <c r="AA50" s="429"/>
      <c r="AB50" s="430"/>
      <c r="AC50" s="430"/>
      <c r="AD50" s="430"/>
      <c r="AE50" s="431"/>
      <c r="AG50" s="298" t="s">
        <v>132</v>
      </c>
      <c r="AH50" s="143"/>
      <c r="AI50" s="143"/>
      <c r="AJ50" s="318"/>
      <c r="AK50" s="319"/>
      <c r="AL50" s="319"/>
      <c r="AM50" s="319"/>
      <c r="AN50" s="320"/>
      <c r="AP50" s="220" t="s">
        <v>156</v>
      </c>
      <c r="AQ50" s="143"/>
      <c r="AR50" s="143"/>
      <c r="AS50" s="144"/>
      <c r="AT50" s="319"/>
      <c r="AU50" s="319"/>
      <c r="AV50" s="319"/>
      <c r="AW50" s="320"/>
    </row>
    <row r="51" spans="1:49" x14ac:dyDescent="0.3">
      <c r="A51" s="729"/>
      <c r="B51" s="729"/>
      <c r="C51" s="729"/>
      <c r="D51" s="229"/>
      <c r="E51" s="6"/>
      <c r="F51" s="6"/>
      <c r="G51" s="148"/>
      <c r="H51" s="6"/>
      <c r="I51" s="149"/>
      <c r="J51" s="149"/>
      <c r="K51" s="149"/>
      <c r="L51" s="150"/>
      <c r="M51" s="86"/>
      <c r="N51" s="291"/>
      <c r="O51" s="249"/>
      <c r="P51" s="249"/>
      <c r="Q51" s="250"/>
      <c r="R51" s="249"/>
      <c r="S51" s="251"/>
      <c r="T51" s="251"/>
      <c r="U51" s="251"/>
      <c r="V51" s="252"/>
      <c r="X51" s="432"/>
      <c r="Y51" s="433"/>
      <c r="Z51" s="433"/>
      <c r="AA51" s="433"/>
      <c r="AB51" s="434"/>
      <c r="AC51" s="434"/>
      <c r="AD51" s="434"/>
      <c r="AE51" s="435"/>
      <c r="AG51" s="183"/>
      <c r="AH51" s="128"/>
      <c r="AI51" s="128"/>
      <c r="AJ51" s="128"/>
      <c r="AK51" s="215"/>
      <c r="AL51" s="215"/>
      <c r="AM51" s="215"/>
      <c r="AN51" s="216"/>
      <c r="AP51" s="147"/>
      <c r="AQ51" s="128"/>
      <c r="AR51" s="128"/>
      <c r="AS51" s="184"/>
      <c r="AT51" s="215"/>
      <c r="AU51" s="215"/>
      <c r="AV51" s="215"/>
      <c r="AW51" s="216"/>
    </row>
    <row r="52" spans="1:49" ht="21" x14ac:dyDescent="0.4">
      <c r="A52" s="729"/>
      <c r="B52" s="729"/>
      <c r="C52" s="729"/>
      <c r="D52" s="337" t="s">
        <v>152</v>
      </c>
      <c r="E52" s="730">
        <v>2021</v>
      </c>
      <c r="F52" s="713"/>
      <c r="G52" s="133"/>
      <c r="H52" s="151"/>
      <c r="I52" s="714">
        <v>2020</v>
      </c>
      <c r="J52" s="715"/>
      <c r="K52" s="715"/>
      <c r="L52" s="716"/>
      <c r="M52" s="91"/>
      <c r="N52" s="326" t="s">
        <v>152</v>
      </c>
      <c r="O52" s="730">
        <v>2021</v>
      </c>
      <c r="P52" s="713"/>
      <c r="Q52" s="253"/>
      <c r="R52" s="254"/>
      <c r="S52" s="714">
        <v>2021</v>
      </c>
      <c r="T52" s="715"/>
      <c r="U52" s="715"/>
      <c r="V52" s="716"/>
      <c r="W52" s="90"/>
      <c r="X52" s="436" t="s">
        <v>152</v>
      </c>
      <c r="Y52" s="724">
        <v>2021</v>
      </c>
      <c r="Z52" s="725"/>
      <c r="AA52" s="437"/>
      <c r="AB52" s="726">
        <v>2021</v>
      </c>
      <c r="AC52" s="727"/>
      <c r="AD52" s="727"/>
      <c r="AE52" s="728"/>
      <c r="AF52" s="90"/>
      <c r="AG52" s="326" t="s">
        <v>152</v>
      </c>
      <c r="AH52" s="712">
        <v>2021</v>
      </c>
      <c r="AI52" s="713"/>
      <c r="AJ52" s="217"/>
      <c r="AK52" s="714">
        <v>2021</v>
      </c>
      <c r="AL52" s="715"/>
      <c r="AM52" s="715"/>
      <c r="AN52" s="716"/>
      <c r="AO52" s="90"/>
      <c r="AP52" s="326" t="s">
        <v>152</v>
      </c>
      <c r="AQ52" s="712">
        <v>2021</v>
      </c>
      <c r="AR52" s="713"/>
      <c r="AS52" s="133"/>
      <c r="AT52" s="714">
        <v>2020</v>
      </c>
      <c r="AU52" s="715"/>
      <c r="AV52" s="715"/>
      <c r="AW52" s="716"/>
    </row>
    <row r="53" spans="1:49" ht="15" customHeight="1" x14ac:dyDescent="0.25">
      <c r="A53" s="9"/>
      <c r="B53" s="9"/>
      <c r="C53" s="9"/>
      <c r="D53" s="229"/>
      <c r="E53" s="706" t="s">
        <v>138</v>
      </c>
      <c r="F53" s="708" t="s">
        <v>35</v>
      </c>
      <c r="G53" s="78"/>
      <c r="H53" s="9"/>
      <c r="I53" s="710" t="s">
        <v>107</v>
      </c>
      <c r="J53" s="711"/>
      <c r="K53" s="122" t="s">
        <v>85</v>
      </c>
      <c r="L53" s="152" t="s">
        <v>79</v>
      </c>
      <c r="M53" s="78"/>
      <c r="N53" s="290"/>
      <c r="O53" s="718" t="s">
        <v>138</v>
      </c>
      <c r="P53" s="720" t="s">
        <v>35</v>
      </c>
      <c r="Q53" s="255"/>
      <c r="R53" s="256"/>
      <c r="S53" s="722" t="s">
        <v>107</v>
      </c>
      <c r="T53" s="723"/>
      <c r="U53" s="257" t="s">
        <v>85</v>
      </c>
      <c r="V53" s="258" t="s">
        <v>79</v>
      </c>
      <c r="W53" s="9"/>
      <c r="X53" s="299"/>
      <c r="Y53" s="706" t="s">
        <v>138</v>
      </c>
      <c r="Z53" s="708" t="s">
        <v>35</v>
      </c>
      <c r="AA53" s="9"/>
      <c r="AB53" s="710" t="s">
        <v>107</v>
      </c>
      <c r="AC53" s="711"/>
      <c r="AD53" s="122" t="s">
        <v>85</v>
      </c>
      <c r="AE53" s="152" t="s">
        <v>79</v>
      </c>
      <c r="AF53" s="9"/>
      <c r="AG53" s="299"/>
      <c r="AH53" s="706" t="s">
        <v>138</v>
      </c>
      <c r="AI53" s="708" t="s">
        <v>35</v>
      </c>
      <c r="AJ53" s="9"/>
      <c r="AK53" s="710" t="s">
        <v>107</v>
      </c>
      <c r="AL53" s="711"/>
      <c r="AM53" s="122" t="s">
        <v>85</v>
      </c>
      <c r="AN53" s="152" t="s">
        <v>79</v>
      </c>
      <c r="AO53" s="9"/>
      <c r="AP53" s="299"/>
      <c r="AQ53" s="706" t="s">
        <v>138</v>
      </c>
      <c r="AR53" s="708" t="s">
        <v>35</v>
      </c>
      <c r="AS53" s="78"/>
      <c r="AT53" s="710" t="s">
        <v>107</v>
      </c>
      <c r="AU53" s="711"/>
      <c r="AV53" s="122" t="s">
        <v>85</v>
      </c>
      <c r="AW53" s="152" t="s">
        <v>79</v>
      </c>
    </row>
    <row r="54" spans="1:49" x14ac:dyDescent="0.25">
      <c r="A54" s="9"/>
      <c r="B54" s="9"/>
      <c r="C54" s="9"/>
      <c r="D54" s="229"/>
      <c r="E54" s="707"/>
      <c r="F54" s="709"/>
      <c r="G54" s="153"/>
      <c r="H54" s="9"/>
      <c r="I54" s="112" t="s">
        <v>106</v>
      </c>
      <c r="J54" s="154" t="s">
        <v>142</v>
      </c>
      <c r="K54" s="426" t="str">
        <f>Summary!$H$30</f>
        <v>March</v>
      </c>
      <c r="L54" s="155" t="s">
        <v>143</v>
      </c>
      <c r="M54" s="179"/>
      <c r="N54" s="292"/>
      <c r="O54" s="719"/>
      <c r="P54" s="721"/>
      <c r="Q54" s="259"/>
      <c r="R54" s="256"/>
      <c r="S54" s="260" t="s">
        <v>106</v>
      </c>
      <c r="T54" s="261" t="s">
        <v>142</v>
      </c>
      <c r="U54" s="426" t="str">
        <f>Summary!$H$30</f>
        <v>March</v>
      </c>
      <c r="V54" s="262" t="s">
        <v>143</v>
      </c>
      <c r="W54" s="9"/>
      <c r="X54" s="299"/>
      <c r="Y54" s="707"/>
      <c r="Z54" s="709"/>
      <c r="AA54" s="9"/>
      <c r="AB54" s="112" t="s">
        <v>106</v>
      </c>
      <c r="AC54" s="154" t="s">
        <v>142</v>
      </c>
      <c r="AD54" s="426" t="str">
        <f>Summary!$H$30</f>
        <v>March</v>
      </c>
      <c r="AE54" s="155" t="s">
        <v>143</v>
      </c>
      <c r="AF54" s="9"/>
      <c r="AG54" s="299"/>
      <c r="AH54" s="707"/>
      <c r="AI54" s="709"/>
      <c r="AJ54" s="9"/>
      <c r="AK54" s="112" t="s">
        <v>106</v>
      </c>
      <c r="AL54" s="154" t="s">
        <v>142</v>
      </c>
      <c r="AM54" s="426" t="str">
        <f>Summary!$H$30</f>
        <v>March</v>
      </c>
      <c r="AN54" s="155" t="s">
        <v>143</v>
      </c>
      <c r="AO54" s="9"/>
      <c r="AP54" s="299"/>
      <c r="AQ54" s="707"/>
      <c r="AR54" s="709"/>
      <c r="AS54" s="153"/>
      <c r="AT54" s="112" t="s">
        <v>106</v>
      </c>
      <c r="AU54" s="154" t="s">
        <v>142</v>
      </c>
      <c r="AV54" s="426" t="str">
        <f>Summary!$H$30</f>
        <v>March</v>
      </c>
      <c r="AW54" s="155" t="s">
        <v>143</v>
      </c>
    </row>
    <row r="55" spans="1:49" x14ac:dyDescent="0.25">
      <c r="A55" s="110"/>
      <c r="B55" s="110"/>
      <c r="C55" s="110"/>
      <c r="D55" s="230"/>
      <c r="E55" s="110"/>
      <c r="F55" s="110"/>
      <c r="G55" s="110"/>
      <c r="H55" s="110"/>
      <c r="I55" s="153"/>
      <c r="J55" s="153"/>
      <c r="K55" s="153"/>
      <c r="L55" s="156"/>
      <c r="M55" s="97"/>
      <c r="N55" s="293"/>
      <c r="O55" s="257"/>
      <c r="P55" s="257"/>
      <c r="Q55" s="257"/>
      <c r="R55" s="257"/>
      <c r="S55" s="259"/>
      <c r="T55" s="259"/>
      <c r="U55" s="259"/>
      <c r="V55" s="263"/>
      <c r="W55" s="110"/>
      <c r="X55" s="300"/>
      <c r="Y55" s="110"/>
      <c r="Z55" s="110"/>
      <c r="AA55" s="110"/>
      <c r="AB55" s="153"/>
      <c r="AC55" s="153"/>
      <c r="AD55" s="153"/>
      <c r="AE55" s="156"/>
      <c r="AF55" s="110"/>
      <c r="AG55" s="300"/>
      <c r="AH55" s="110"/>
      <c r="AI55" s="110"/>
      <c r="AJ55" s="110"/>
      <c r="AK55" s="153"/>
      <c r="AL55" s="153"/>
      <c r="AM55" s="153"/>
      <c r="AN55" s="156"/>
      <c r="AO55" s="110"/>
      <c r="AP55" s="300"/>
      <c r="AQ55" s="110"/>
      <c r="AR55" s="110"/>
      <c r="AS55" s="110"/>
      <c r="AT55" s="153"/>
      <c r="AU55" s="153"/>
      <c r="AV55" s="153"/>
      <c r="AW55" s="156"/>
    </row>
    <row r="56" spans="1:49" x14ac:dyDescent="0.3">
      <c r="A56" s="2" t="s">
        <v>16</v>
      </c>
      <c r="B56" s="30"/>
      <c r="C56" s="30"/>
      <c r="D56" s="231"/>
      <c r="E56" s="158"/>
      <c r="F56" s="157"/>
      <c r="G56" s="157"/>
      <c r="H56" s="158"/>
      <c r="I56" s="157"/>
      <c r="J56" s="157"/>
      <c r="K56" s="157"/>
      <c r="L56" s="159"/>
      <c r="M56" s="81"/>
      <c r="N56" s="294"/>
      <c r="O56" s="264"/>
      <c r="P56" s="249"/>
      <c r="Q56" s="250"/>
      <c r="R56" s="264"/>
      <c r="S56" s="265"/>
      <c r="T56" s="265"/>
      <c r="U56" s="249"/>
      <c r="V56" s="266"/>
      <c r="X56" s="299"/>
      <c r="Y56" s="194"/>
      <c r="Z56" s="194"/>
      <c r="AA56" s="194"/>
      <c r="AB56" s="172"/>
      <c r="AC56" s="172"/>
      <c r="AD56" s="194"/>
      <c r="AE56" s="218"/>
      <c r="AG56" s="299"/>
      <c r="AH56" s="194"/>
      <c r="AI56" s="194"/>
      <c r="AJ56" s="194"/>
      <c r="AK56" s="172"/>
      <c r="AL56" s="172"/>
      <c r="AM56" s="194"/>
      <c r="AN56" s="218"/>
      <c r="AP56" s="299"/>
      <c r="AQ56" s="194"/>
      <c r="AR56" s="194"/>
      <c r="AS56" s="321"/>
      <c r="AT56" s="172"/>
      <c r="AU56" s="172"/>
      <c r="AV56" s="194"/>
      <c r="AW56" s="218"/>
    </row>
    <row r="57" spans="1:49" x14ac:dyDescent="0.3">
      <c r="A57" s="3" t="s">
        <v>17</v>
      </c>
      <c r="B57" s="32"/>
      <c r="C57" s="32"/>
      <c r="D57" s="231">
        <v>6500</v>
      </c>
      <c r="E57" s="221">
        <f>F57-I57</f>
        <v>0</v>
      </c>
      <c r="F57" s="161">
        <v>645</v>
      </c>
      <c r="G57" s="162"/>
      <c r="H57" s="69"/>
      <c r="I57" s="162">
        <v>645</v>
      </c>
      <c r="J57" s="163">
        <f>I57/12*Summary!$G$30</f>
        <v>161.25</v>
      </c>
      <c r="K57" s="164">
        <v>161.16</v>
      </c>
      <c r="L57" s="165">
        <f>J57-K57</f>
        <v>9.0000000000003411E-2</v>
      </c>
      <c r="M57" s="82"/>
      <c r="N57" s="237">
        <v>6750</v>
      </c>
      <c r="O57" s="267">
        <f>P57-S57</f>
        <v>0</v>
      </c>
      <c r="P57" s="268">
        <v>660</v>
      </c>
      <c r="Q57" s="265"/>
      <c r="R57" s="269"/>
      <c r="S57" s="265">
        <v>660</v>
      </c>
      <c r="T57" s="270">
        <f>S57/12*Summary!$G$30</f>
        <v>165</v>
      </c>
      <c r="U57" s="271">
        <v>164.88</v>
      </c>
      <c r="V57" s="272">
        <f>T57-U57</f>
        <v>0.12000000000000455</v>
      </c>
      <c r="X57" s="299">
        <v>7000</v>
      </c>
      <c r="Y57" s="221">
        <f>Z57-AB57</f>
        <v>0</v>
      </c>
      <c r="Z57" s="188">
        <v>1842</v>
      </c>
      <c r="AA57" s="219"/>
      <c r="AB57" s="162">
        <v>1842</v>
      </c>
      <c r="AC57" s="163">
        <f>AB57/12*Summary!$G$30</f>
        <v>460.5</v>
      </c>
      <c r="AD57" s="164">
        <v>460.44</v>
      </c>
      <c r="AE57" s="165">
        <f>AC57-AD57</f>
        <v>6.0000000000002274E-2</v>
      </c>
      <c r="AG57" s="299">
        <v>7253</v>
      </c>
      <c r="AH57" s="221">
        <f>AI57-AK57</f>
        <v>0</v>
      </c>
      <c r="AI57" s="161">
        <v>307</v>
      </c>
      <c r="AJ57" s="219"/>
      <c r="AK57" s="162">
        <v>307</v>
      </c>
      <c r="AL57" s="163">
        <f>AK57/12*Summary!$G$30</f>
        <v>76.75</v>
      </c>
      <c r="AM57" s="164">
        <v>76.739999999999995</v>
      </c>
      <c r="AN57" s="165">
        <f>AL57-AM57</f>
        <v>1.0000000000005116E-2</v>
      </c>
      <c r="AP57" s="299">
        <v>7750</v>
      </c>
      <c r="AQ57" s="221">
        <f>AR57-AT57</f>
        <v>0</v>
      </c>
      <c r="AR57" s="161">
        <v>768</v>
      </c>
      <c r="AS57" s="162"/>
      <c r="AT57" s="162">
        <v>768</v>
      </c>
      <c r="AU57" s="163">
        <f>AT57/12*Summary!$G$30</f>
        <v>192</v>
      </c>
      <c r="AV57" s="164">
        <v>191.85</v>
      </c>
      <c r="AW57" s="165">
        <f>AU57-AV57</f>
        <v>0.15000000000000568</v>
      </c>
    </row>
    <row r="58" spans="1:49" x14ac:dyDescent="0.3">
      <c r="A58" s="3" t="s">
        <v>13</v>
      </c>
      <c r="B58" s="32" t="s">
        <v>150</v>
      </c>
      <c r="C58" s="32"/>
      <c r="D58" s="231">
        <v>6501</v>
      </c>
      <c r="E58" s="221">
        <f>F58-I58</f>
        <v>0</v>
      </c>
      <c r="F58" s="166">
        <v>0</v>
      </c>
      <c r="G58" s="167"/>
      <c r="H58" s="69"/>
      <c r="I58" s="162">
        <v>0</v>
      </c>
      <c r="J58" s="163">
        <f>I58/12*Summary!$G$30</f>
        <v>0</v>
      </c>
      <c r="K58" s="164">
        <v>0</v>
      </c>
      <c r="L58" s="165">
        <f>J58-K58</f>
        <v>0</v>
      </c>
      <c r="M58" s="84"/>
      <c r="N58" s="231">
        <v>6751</v>
      </c>
      <c r="O58" s="267">
        <f>P58-S58</f>
        <v>0</v>
      </c>
      <c r="P58" s="273">
        <v>90</v>
      </c>
      <c r="Q58" s="274"/>
      <c r="R58" s="269"/>
      <c r="S58" s="275">
        <v>90</v>
      </c>
      <c r="T58" s="270">
        <f>S58/12*Summary!$G$30</f>
        <v>22.5</v>
      </c>
      <c r="U58" s="271">
        <v>20</v>
      </c>
      <c r="V58" s="272">
        <f t="shared" ref="V58:V60" si="28">T58-U58</f>
        <v>2.5</v>
      </c>
      <c r="X58" s="299">
        <v>7001</v>
      </c>
      <c r="Y58" s="221">
        <f>Z58-AB58</f>
        <v>0</v>
      </c>
      <c r="Z58" s="166">
        <v>510</v>
      </c>
      <c r="AA58" s="219"/>
      <c r="AB58" s="162">
        <v>510</v>
      </c>
      <c r="AC58" s="163">
        <f>AB58/12*Summary!$G$30</f>
        <v>127.5</v>
      </c>
      <c r="AD58" s="164">
        <v>110</v>
      </c>
      <c r="AE58" s="165">
        <f t="shared" ref="AE58:AE60" si="29">AC58-AD58</f>
        <v>17.5</v>
      </c>
      <c r="AG58" s="299">
        <v>7250</v>
      </c>
      <c r="AH58" s="221">
        <f>AI58-AK58</f>
        <v>0</v>
      </c>
      <c r="AI58" s="166">
        <v>150</v>
      </c>
      <c r="AJ58" s="219"/>
      <c r="AK58" s="162">
        <v>150</v>
      </c>
      <c r="AL58" s="163">
        <f>AK58/12*Summary!$G$30</f>
        <v>37.5</v>
      </c>
      <c r="AM58" s="164">
        <v>30</v>
      </c>
      <c r="AN58" s="165">
        <f>AL58-AM58</f>
        <v>7.5</v>
      </c>
      <c r="AP58" s="299">
        <v>7751</v>
      </c>
      <c r="AQ58" s="221">
        <f>AR58-AT58</f>
        <v>0</v>
      </c>
      <c r="AR58" s="166">
        <v>90</v>
      </c>
      <c r="AS58" s="167"/>
      <c r="AT58" s="162">
        <v>90</v>
      </c>
      <c r="AU58" s="163">
        <f>AT58/12*Summary!$G$30</f>
        <v>22.5</v>
      </c>
      <c r="AV58" s="164">
        <v>15</v>
      </c>
      <c r="AW58" s="165">
        <f>AU58-AV58</f>
        <v>7.5</v>
      </c>
    </row>
    <row r="59" spans="1:49" ht="16.2" x14ac:dyDescent="0.3">
      <c r="A59" s="3" t="s">
        <v>124</v>
      </c>
      <c r="B59" s="32" t="s">
        <v>150</v>
      </c>
      <c r="C59" s="32"/>
      <c r="D59" s="231">
        <v>6502</v>
      </c>
      <c r="E59" s="221">
        <f>F59-I59</f>
        <v>0</v>
      </c>
      <c r="F59" s="166">
        <v>800</v>
      </c>
      <c r="G59" s="167"/>
      <c r="H59" s="69"/>
      <c r="I59" s="162">
        <v>800</v>
      </c>
      <c r="J59" s="163">
        <f>I59/12*Summary!$G$30</f>
        <v>200</v>
      </c>
      <c r="K59" s="164">
        <v>538.97</v>
      </c>
      <c r="L59" s="165">
        <f>J59-K59</f>
        <v>-338.97</v>
      </c>
      <c r="M59" s="84"/>
      <c r="N59" s="231">
        <v>6752</v>
      </c>
      <c r="O59" s="267">
        <f>P59-S59</f>
        <v>0</v>
      </c>
      <c r="P59" s="273">
        <v>440</v>
      </c>
      <c r="Q59" s="274"/>
      <c r="R59" s="269"/>
      <c r="S59" s="275">
        <v>440</v>
      </c>
      <c r="T59" s="270">
        <f>S59/12*Summary!$G$30</f>
        <v>110</v>
      </c>
      <c r="U59" s="271">
        <v>0</v>
      </c>
      <c r="V59" s="272">
        <f t="shared" si="28"/>
        <v>110</v>
      </c>
      <c r="X59" s="299">
        <v>7002</v>
      </c>
      <c r="Y59" s="221">
        <f>Z59-AB59</f>
        <v>0</v>
      </c>
      <c r="Z59" s="166">
        <v>1800</v>
      </c>
      <c r="AA59" s="219"/>
      <c r="AB59" s="162">
        <v>1800</v>
      </c>
      <c r="AC59" s="163">
        <f>AB59/12*Summary!$G$30</f>
        <v>450</v>
      </c>
      <c r="AD59" s="164">
        <v>363.86</v>
      </c>
      <c r="AE59" s="165">
        <f t="shared" si="29"/>
        <v>86.139999999999986</v>
      </c>
      <c r="AG59" s="299">
        <v>7252</v>
      </c>
      <c r="AH59" s="221">
        <f>AI59-AK59</f>
        <v>0</v>
      </c>
      <c r="AI59" s="166">
        <v>220</v>
      </c>
      <c r="AJ59" s="219"/>
      <c r="AK59" s="162">
        <v>220</v>
      </c>
      <c r="AL59" s="163">
        <f>AK59/12*Summary!$G$30</f>
        <v>55</v>
      </c>
      <c r="AM59" s="164">
        <v>0</v>
      </c>
      <c r="AN59" s="165">
        <f>AL59-AM59</f>
        <v>55</v>
      </c>
      <c r="AP59" s="299">
        <v>7752</v>
      </c>
      <c r="AQ59" s="221">
        <f>AR59-AT59</f>
        <v>0</v>
      </c>
      <c r="AR59" s="166">
        <v>245</v>
      </c>
      <c r="AS59" s="167"/>
      <c r="AT59" s="162">
        <v>245</v>
      </c>
      <c r="AU59" s="163">
        <f>AT59/12*Summary!$G$30</f>
        <v>61.25</v>
      </c>
      <c r="AV59" s="164">
        <v>43.106000000000002</v>
      </c>
      <c r="AW59" s="165">
        <f>AU59-AV59</f>
        <v>18.143999999999998</v>
      </c>
    </row>
    <row r="60" spans="1:49" x14ac:dyDescent="0.3">
      <c r="A60" s="3" t="s">
        <v>104</v>
      </c>
      <c r="B60" s="32"/>
      <c r="C60" s="32"/>
      <c r="D60" s="231">
        <v>6503</v>
      </c>
      <c r="E60" s="221">
        <f>F60-I60</f>
        <v>0</v>
      </c>
      <c r="F60" s="161">
        <v>126</v>
      </c>
      <c r="G60" s="162"/>
      <c r="H60" s="69"/>
      <c r="I60" s="162">
        <v>126</v>
      </c>
      <c r="J60" s="163">
        <f>I60/12*Summary!$G$30</f>
        <v>31.5</v>
      </c>
      <c r="K60" s="164">
        <v>0</v>
      </c>
      <c r="L60" s="165">
        <f>J60-K60</f>
        <v>31.5</v>
      </c>
      <c r="M60" s="82"/>
      <c r="N60" s="237">
        <v>6753</v>
      </c>
      <c r="O60" s="267">
        <f>P60-S60</f>
        <v>0</v>
      </c>
      <c r="P60" s="268">
        <v>168</v>
      </c>
      <c r="Q60" s="265"/>
      <c r="R60" s="269"/>
      <c r="S60" s="265">
        <v>168</v>
      </c>
      <c r="T60" s="270">
        <f>S60/12*Summary!$G$30</f>
        <v>42</v>
      </c>
      <c r="U60" s="276">
        <v>0</v>
      </c>
      <c r="V60" s="272">
        <f t="shared" si="28"/>
        <v>42</v>
      </c>
      <c r="X60" s="299">
        <v>7003</v>
      </c>
      <c r="Y60" s="221">
        <f>Z60-AB60</f>
        <v>0</v>
      </c>
      <c r="Z60" s="188">
        <v>672</v>
      </c>
      <c r="AA60" s="219"/>
      <c r="AB60" s="162">
        <v>672</v>
      </c>
      <c r="AC60" s="163">
        <f>AB60/12*Summary!$G$30</f>
        <v>168</v>
      </c>
      <c r="AD60" s="190">
        <v>0</v>
      </c>
      <c r="AE60" s="165">
        <f t="shared" si="29"/>
        <v>168</v>
      </c>
      <c r="AG60" s="299">
        <v>7254</v>
      </c>
      <c r="AH60" s="221">
        <f>AI60-AK60</f>
        <v>0</v>
      </c>
      <c r="AI60" s="161">
        <v>168</v>
      </c>
      <c r="AJ60" s="219"/>
      <c r="AK60" s="162">
        <v>168</v>
      </c>
      <c r="AL60" s="163">
        <f>AK60/12*Summary!$G$30</f>
        <v>42</v>
      </c>
      <c r="AM60" s="164">
        <v>0</v>
      </c>
      <c r="AN60" s="165">
        <f>AL60-AM60</f>
        <v>42</v>
      </c>
      <c r="AP60" s="299">
        <v>7753</v>
      </c>
      <c r="AQ60" s="221">
        <f>AR60-AT60</f>
        <v>0</v>
      </c>
      <c r="AR60" s="161">
        <v>168</v>
      </c>
      <c r="AS60" s="162"/>
      <c r="AT60" s="162">
        <v>168</v>
      </c>
      <c r="AU60" s="163">
        <f>AT60/12*Summary!$G$30</f>
        <v>42</v>
      </c>
      <c r="AV60" s="164">
        <v>0</v>
      </c>
      <c r="AW60" s="165">
        <f>AU60-AV60</f>
        <v>42</v>
      </c>
    </row>
    <row r="61" spans="1:49" x14ac:dyDescent="0.3">
      <c r="A61" s="3"/>
      <c r="B61" s="32"/>
      <c r="C61" s="32"/>
      <c r="D61" s="231"/>
      <c r="E61" s="221"/>
      <c r="F61" s="168"/>
      <c r="G61" s="162"/>
      <c r="H61" s="69"/>
      <c r="I61" s="169"/>
      <c r="J61" s="163"/>
      <c r="K61" s="163"/>
      <c r="L61" s="165"/>
      <c r="M61" s="82"/>
      <c r="N61" s="237"/>
      <c r="O61" s="267"/>
      <c r="P61" s="277"/>
      <c r="Q61" s="265"/>
      <c r="R61" s="269"/>
      <c r="S61" s="265"/>
      <c r="T61" s="278"/>
      <c r="U61" s="278"/>
      <c r="V61" s="279"/>
      <c r="X61" s="299"/>
      <c r="Y61" s="221"/>
      <c r="Z61" s="191"/>
      <c r="AA61" s="219"/>
      <c r="AB61" s="162"/>
      <c r="AC61" s="52"/>
      <c r="AD61" s="52"/>
      <c r="AE61" s="192"/>
      <c r="AG61" s="299"/>
      <c r="AH61" s="221"/>
      <c r="AI61" s="168"/>
      <c r="AJ61" s="219"/>
      <c r="AK61" s="162"/>
      <c r="AL61" s="163"/>
      <c r="AM61" s="163"/>
      <c r="AN61" s="165"/>
      <c r="AP61" s="299"/>
      <c r="AQ61" s="221"/>
      <c r="AR61" s="168"/>
      <c r="AS61" s="162"/>
      <c r="AT61" s="162"/>
      <c r="AU61" s="163"/>
      <c r="AV61" s="163"/>
      <c r="AW61" s="165"/>
    </row>
    <row r="62" spans="1:49" ht="15" thickBot="1" x14ac:dyDescent="0.35">
      <c r="A62" s="59" t="s">
        <v>110</v>
      </c>
      <c r="B62" s="30"/>
      <c r="C62" s="30"/>
      <c r="D62" s="352"/>
      <c r="E62" s="33">
        <f>SUM(E56:E61)</f>
        <v>0</v>
      </c>
      <c r="F62" s="34">
        <f>SUM(F56:F61)</f>
        <v>1571</v>
      </c>
      <c r="G62" s="114"/>
      <c r="H62" s="59"/>
      <c r="I62" s="114">
        <v>1571</v>
      </c>
      <c r="J62" s="35">
        <f t="shared" ref="J62:L62" si="30">SUM(J56:J61)</f>
        <v>392.75</v>
      </c>
      <c r="K62" s="35">
        <f t="shared" si="30"/>
        <v>700.13</v>
      </c>
      <c r="L62" s="170">
        <f t="shared" si="30"/>
        <v>-307.38</v>
      </c>
      <c r="M62" s="44"/>
      <c r="N62" s="353"/>
      <c r="O62" s="354">
        <f>SUM(O56:O61)</f>
        <v>0</v>
      </c>
      <c r="P62" s="355">
        <f>SUM(P56:P61)</f>
        <v>1358</v>
      </c>
      <c r="Q62" s="356"/>
      <c r="R62" s="357"/>
      <c r="S62" s="356">
        <v>1358</v>
      </c>
      <c r="T62" s="357">
        <f t="shared" ref="T62:V62" si="31">SUM(T56:T61)</f>
        <v>339.5</v>
      </c>
      <c r="U62" s="357">
        <f t="shared" si="31"/>
        <v>184.88</v>
      </c>
      <c r="V62" s="358">
        <f t="shared" si="31"/>
        <v>154.62</v>
      </c>
      <c r="W62" s="8"/>
      <c r="X62" s="368"/>
      <c r="Y62" s="60">
        <f>SUM(Y56:Y61)</f>
        <v>0</v>
      </c>
      <c r="Z62" s="61">
        <f>SUM(Z56:Z61)</f>
        <v>4824</v>
      </c>
      <c r="AA62" s="62"/>
      <c r="AB62" s="114">
        <v>4824</v>
      </c>
      <c r="AC62" s="59">
        <f t="shared" ref="AC62:AE62" si="32">SUM(AC56:AC61)</f>
        <v>1206</v>
      </c>
      <c r="AD62" s="59">
        <f t="shared" si="32"/>
        <v>934.30000000000007</v>
      </c>
      <c r="AE62" s="193">
        <f t="shared" si="32"/>
        <v>271.7</v>
      </c>
      <c r="AF62" s="8"/>
      <c r="AG62" s="368"/>
      <c r="AH62" s="33">
        <f>SUM(AH56:AH61)</f>
        <v>0</v>
      </c>
      <c r="AI62" s="34">
        <f>SUM(AI56:AI61)</f>
        <v>845</v>
      </c>
      <c r="AJ62" s="62"/>
      <c r="AK62" s="114">
        <v>845</v>
      </c>
      <c r="AL62" s="35">
        <f>SUM(AL56:AL61)</f>
        <v>211.25</v>
      </c>
      <c r="AM62" s="35">
        <f>SUM(AM56:AM61)</f>
        <v>106.74</v>
      </c>
      <c r="AN62" s="170">
        <f>SUM(AN56:AN61)</f>
        <v>104.51</v>
      </c>
      <c r="AO62" s="8"/>
      <c r="AP62" s="368"/>
      <c r="AQ62" s="33">
        <f>SUM(AQ56:AQ61)</f>
        <v>0</v>
      </c>
      <c r="AR62" s="34">
        <f>SUM(AR56:AR61)</f>
        <v>1271</v>
      </c>
      <c r="AS62" s="98"/>
      <c r="AT62" s="114">
        <v>1271</v>
      </c>
      <c r="AU62" s="35">
        <f t="shared" ref="AU62:AW62" si="33">SUM(AU56:AU61)</f>
        <v>317.75</v>
      </c>
      <c r="AV62" s="35">
        <f t="shared" si="33"/>
        <v>249.95599999999999</v>
      </c>
      <c r="AW62" s="170">
        <f t="shared" si="33"/>
        <v>67.794000000000011</v>
      </c>
    </row>
    <row r="63" spans="1:49" x14ac:dyDescent="0.3">
      <c r="A63" s="2"/>
      <c r="B63" s="30"/>
      <c r="C63" s="30"/>
      <c r="D63" s="231"/>
      <c r="E63" s="43"/>
      <c r="F63" s="171"/>
      <c r="G63" s="172"/>
      <c r="H63" s="158"/>
      <c r="I63" s="157"/>
      <c r="J63" s="45"/>
      <c r="K63" s="45"/>
      <c r="L63" s="173"/>
      <c r="M63" s="81"/>
      <c r="N63" s="237"/>
      <c r="O63" s="281"/>
      <c r="P63" s="277"/>
      <c r="Q63" s="265"/>
      <c r="R63" s="282"/>
      <c r="S63" s="265"/>
      <c r="T63" s="278"/>
      <c r="U63" s="278"/>
      <c r="V63" s="279"/>
      <c r="W63" s="8"/>
      <c r="X63" s="299"/>
      <c r="Y63" s="51"/>
      <c r="Z63" s="191"/>
      <c r="AA63" s="194"/>
      <c r="AB63" s="172"/>
      <c r="AC63" s="52"/>
      <c r="AD63" s="52"/>
      <c r="AE63" s="192"/>
      <c r="AF63" s="8"/>
      <c r="AG63" s="299"/>
      <c r="AH63" s="322"/>
      <c r="AI63" s="191"/>
      <c r="AJ63" s="128"/>
      <c r="AK63" s="186"/>
      <c r="AL63" s="128"/>
      <c r="AM63" s="128"/>
      <c r="AN63" s="323"/>
      <c r="AO63" s="8"/>
      <c r="AP63" s="299"/>
      <c r="AQ63" s="51"/>
      <c r="AR63" s="191"/>
      <c r="AS63" s="186"/>
      <c r="AT63" s="186"/>
      <c r="AU63" s="52"/>
      <c r="AV63" s="52"/>
      <c r="AW63" s="192"/>
    </row>
    <row r="64" spans="1:49" x14ac:dyDescent="0.3">
      <c r="A64" s="4" t="s">
        <v>19</v>
      </c>
      <c r="B64" s="125"/>
      <c r="C64" s="125"/>
      <c r="D64" s="232"/>
      <c r="E64" s="221"/>
      <c r="F64" s="171"/>
      <c r="G64" s="172"/>
      <c r="H64" s="174"/>
      <c r="I64" s="157"/>
      <c r="J64" s="163"/>
      <c r="K64" s="163"/>
      <c r="L64" s="165"/>
      <c r="M64" s="81"/>
      <c r="N64" s="237"/>
      <c r="O64" s="281"/>
      <c r="P64" s="277"/>
      <c r="Q64" s="265"/>
      <c r="R64" s="264"/>
      <c r="S64" s="265"/>
      <c r="T64" s="278"/>
      <c r="U64" s="278"/>
      <c r="V64" s="279"/>
      <c r="X64" s="299"/>
      <c r="Y64" s="51"/>
      <c r="Z64" s="191"/>
      <c r="AA64" s="185"/>
      <c r="AB64" s="186"/>
      <c r="AC64" s="52"/>
      <c r="AD64" s="52"/>
      <c r="AE64" s="192"/>
      <c r="AG64" s="299"/>
      <c r="AH64" s="322"/>
      <c r="AI64" s="191"/>
      <c r="AJ64" s="185"/>
      <c r="AK64" s="186"/>
      <c r="AL64" s="128"/>
      <c r="AM64" s="128"/>
      <c r="AN64" s="323"/>
      <c r="AP64" s="299"/>
      <c r="AQ64" s="51"/>
      <c r="AR64" s="191"/>
      <c r="AS64" s="186"/>
      <c r="AT64" s="186"/>
      <c r="AU64" s="52"/>
      <c r="AV64" s="52"/>
      <c r="AW64" s="192"/>
    </row>
    <row r="65" spans="1:49" x14ac:dyDescent="0.3">
      <c r="A65" s="3" t="s">
        <v>18</v>
      </c>
      <c r="B65" s="32" t="s">
        <v>150</v>
      </c>
      <c r="C65" s="32"/>
      <c r="D65" s="231">
        <v>6520</v>
      </c>
      <c r="E65" s="221">
        <f>F65-I65</f>
        <v>0</v>
      </c>
      <c r="F65" s="166">
        <v>200</v>
      </c>
      <c r="G65" s="167"/>
      <c r="H65" s="69"/>
      <c r="I65" s="162">
        <v>200</v>
      </c>
      <c r="J65" s="163">
        <f>I65/12*Summary!$G$30</f>
        <v>50</v>
      </c>
      <c r="K65" s="164">
        <v>252.6</v>
      </c>
      <c r="L65" s="165">
        <f t="shared" ref="L65:L68" si="34">J65-K65</f>
        <v>-202.6</v>
      </c>
      <c r="M65" s="84"/>
      <c r="N65" s="231">
        <v>6770</v>
      </c>
      <c r="O65" s="267">
        <f t="shared" ref="O65:O70" si="35">P65-S65</f>
        <v>0</v>
      </c>
      <c r="P65" s="273">
        <v>200</v>
      </c>
      <c r="Q65" s="274"/>
      <c r="R65" s="269"/>
      <c r="S65" s="275">
        <v>200</v>
      </c>
      <c r="T65" s="270">
        <f>S65/12*Summary!$G$30</f>
        <v>50</v>
      </c>
      <c r="U65" s="271">
        <v>0</v>
      </c>
      <c r="V65" s="272">
        <f t="shared" ref="V65:V69" si="36">T65-U65</f>
        <v>50</v>
      </c>
      <c r="X65" s="299">
        <v>7020</v>
      </c>
      <c r="Y65" s="221">
        <f t="shared" ref="Y65:Y70" si="37">Z65-AB65</f>
        <v>0</v>
      </c>
      <c r="Z65" s="166">
        <v>500</v>
      </c>
      <c r="AA65" s="189"/>
      <c r="AB65" s="162">
        <v>500</v>
      </c>
      <c r="AC65" s="163">
        <f>AB65/12*Summary!$G$30</f>
        <v>125</v>
      </c>
      <c r="AD65" s="164">
        <v>110.49</v>
      </c>
      <c r="AE65" s="165">
        <f t="shared" ref="AE65:AE69" si="38">AC65-AD65</f>
        <v>14.510000000000005</v>
      </c>
      <c r="AG65" s="299">
        <v>7270</v>
      </c>
      <c r="AH65" s="221">
        <f t="shared" ref="AH65:AH70" si="39">AI65-AK65</f>
        <v>0</v>
      </c>
      <c r="AI65" s="166">
        <v>250</v>
      </c>
      <c r="AJ65" s="189"/>
      <c r="AK65" s="162">
        <v>250</v>
      </c>
      <c r="AL65" s="163">
        <f>AK65/12*Summary!$G$30</f>
        <v>62.5</v>
      </c>
      <c r="AM65" s="190">
        <v>60</v>
      </c>
      <c r="AN65" s="165">
        <f t="shared" ref="AN65:AN66" si="40">AL65-AM65</f>
        <v>2.5</v>
      </c>
      <c r="AP65" s="299">
        <v>7770</v>
      </c>
      <c r="AQ65" s="221">
        <f>AR65-AT65</f>
        <v>0</v>
      </c>
      <c r="AR65" s="166">
        <v>200</v>
      </c>
      <c r="AS65" s="167"/>
      <c r="AT65" s="162">
        <v>200</v>
      </c>
      <c r="AU65" s="163">
        <f>AT65/12*Summary!$G$30</f>
        <v>50</v>
      </c>
      <c r="AV65" s="190">
        <v>0</v>
      </c>
      <c r="AW65" s="165">
        <f t="shared" ref="AW65:AW68" si="41">AU65-AV65</f>
        <v>50</v>
      </c>
    </row>
    <row r="66" spans="1:49" x14ac:dyDescent="0.3">
      <c r="A66" s="3" t="s">
        <v>14</v>
      </c>
      <c r="B66" s="32" t="s">
        <v>150</v>
      </c>
      <c r="C66" s="32"/>
      <c r="D66" s="231">
        <v>6521</v>
      </c>
      <c r="E66" s="221">
        <f>F66-I66</f>
        <v>0</v>
      </c>
      <c r="F66" s="166">
        <v>50</v>
      </c>
      <c r="G66" s="167"/>
      <c r="H66" s="69"/>
      <c r="I66" s="162">
        <v>50</v>
      </c>
      <c r="J66" s="163">
        <f>I66/12*Summary!$G$30</f>
        <v>12.5</v>
      </c>
      <c r="K66" s="164">
        <v>0</v>
      </c>
      <c r="L66" s="165">
        <f t="shared" si="34"/>
        <v>12.5</v>
      </c>
      <c r="M66" s="84"/>
      <c r="N66" s="231">
        <v>6771</v>
      </c>
      <c r="O66" s="267">
        <f t="shared" si="35"/>
        <v>0</v>
      </c>
      <c r="P66" s="273">
        <v>50</v>
      </c>
      <c r="Q66" s="274"/>
      <c r="R66" s="269"/>
      <c r="S66" s="275">
        <v>50</v>
      </c>
      <c r="T66" s="270">
        <f>S66/12*Summary!$G$30</f>
        <v>12.5</v>
      </c>
      <c r="U66" s="271">
        <v>0</v>
      </c>
      <c r="V66" s="272">
        <f t="shared" si="36"/>
        <v>12.5</v>
      </c>
      <c r="X66" s="299">
        <v>7021</v>
      </c>
      <c r="Y66" s="221">
        <f t="shared" si="37"/>
        <v>0</v>
      </c>
      <c r="Z66" s="166">
        <v>100</v>
      </c>
      <c r="AA66" s="189"/>
      <c r="AB66" s="162">
        <v>100</v>
      </c>
      <c r="AC66" s="163">
        <f>AB66/12*Summary!$G$30</f>
        <v>25</v>
      </c>
      <c r="AD66" s="164">
        <v>0</v>
      </c>
      <c r="AE66" s="165">
        <f t="shared" si="38"/>
        <v>25</v>
      </c>
      <c r="AG66" s="299">
        <v>7271</v>
      </c>
      <c r="AH66" s="221">
        <f t="shared" si="39"/>
        <v>0</v>
      </c>
      <c r="AI66" s="166">
        <v>50</v>
      </c>
      <c r="AJ66" s="189"/>
      <c r="AK66" s="162">
        <v>50</v>
      </c>
      <c r="AL66" s="163">
        <f>AK66/12*Summary!$G$30</f>
        <v>12.5</v>
      </c>
      <c r="AM66" s="190">
        <v>0</v>
      </c>
      <c r="AN66" s="165">
        <f t="shared" si="40"/>
        <v>12.5</v>
      </c>
      <c r="AP66" s="299">
        <v>7771</v>
      </c>
      <c r="AQ66" s="221">
        <f>AR66-AT66</f>
        <v>0</v>
      </c>
      <c r="AR66" s="166">
        <v>50</v>
      </c>
      <c r="AS66" s="167"/>
      <c r="AT66" s="162">
        <v>50</v>
      </c>
      <c r="AU66" s="163">
        <f>AT66/12*Summary!$G$30</f>
        <v>12.5</v>
      </c>
      <c r="AV66" s="190">
        <v>0</v>
      </c>
      <c r="AW66" s="165">
        <f t="shared" si="41"/>
        <v>12.5</v>
      </c>
    </row>
    <row r="67" spans="1:49" x14ac:dyDescent="0.3">
      <c r="A67" s="3" t="s">
        <v>11</v>
      </c>
      <c r="B67" s="32" t="s">
        <v>150</v>
      </c>
      <c r="C67" s="32"/>
      <c r="D67" s="231">
        <v>6522</v>
      </c>
      <c r="E67" s="221">
        <f>F67-I67</f>
        <v>0</v>
      </c>
      <c r="F67" s="166">
        <v>100</v>
      </c>
      <c r="G67" s="167"/>
      <c r="H67" s="69"/>
      <c r="I67" s="162">
        <v>100</v>
      </c>
      <c r="J67" s="163">
        <f>I67/12*Summary!$G$30</f>
        <v>25</v>
      </c>
      <c r="K67" s="164">
        <v>211.8</v>
      </c>
      <c r="L67" s="165">
        <f>J67-K67</f>
        <v>-186.8</v>
      </c>
      <c r="M67" s="84"/>
      <c r="N67" s="231">
        <v>6774</v>
      </c>
      <c r="O67" s="267">
        <f t="shared" si="35"/>
        <v>0</v>
      </c>
      <c r="P67" s="273">
        <v>100</v>
      </c>
      <c r="Q67" s="274"/>
      <c r="R67" s="269"/>
      <c r="S67" s="275">
        <v>100</v>
      </c>
      <c r="T67" s="270">
        <f>S67/12*Summary!$G$30</f>
        <v>25</v>
      </c>
      <c r="U67" s="271">
        <v>663.32</v>
      </c>
      <c r="V67" s="272">
        <f>T67-U67</f>
        <v>-638.32000000000005</v>
      </c>
      <c r="X67" s="299">
        <v>7024</v>
      </c>
      <c r="Y67" s="221">
        <f t="shared" si="37"/>
        <v>0</v>
      </c>
      <c r="Z67" s="166">
        <v>200</v>
      </c>
      <c r="AA67" s="189"/>
      <c r="AB67" s="162">
        <v>200</v>
      </c>
      <c r="AC67" s="163">
        <f>AB67/12*Summary!$G$30</f>
        <v>50</v>
      </c>
      <c r="AD67" s="164">
        <v>1640.09</v>
      </c>
      <c r="AE67" s="165">
        <f>AC67-AD67</f>
        <v>-1590.09</v>
      </c>
      <c r="AG67" s="299">
        <v>7273</v>
      </c>
      <c r="AH67" s="221">
        <f>AI67-AK67</f>
        <v>0</v>
      </c>
      <c r="AI67" s="188">
        <v>100</v>
      </c>
      <c r="AJ67" s="189"/>
      <c r="AK67" s="186">
        <v>100</v>
      </c>
      <c r="AL67" s="163">
        <f>AK67/12*Summary!$G$30</f>
        <v>25</v>
      </c>
      <c r="AM67" s="190">
        <v>354.6</v>
      </c>
      <c r="AN67" s="165">
        <f>AL67-AM67</f>
        <v>-329.6</v>
      </c>
      <c r="AP67" s="299">
        <v>7772</v>
      </c>
      <c r="AQ67" s="221">
        <f>AR67-AT67</f>
        <v>0</v>
      </c>
      <c r="AR67" s="166">
        <v>100</v>
      </c>
      <c r="AS67" s="167"/>
      <c r="AT67" s="162">
        <v>100</v>
      </c>
      <c r="AU67" s="163">
        <f>AT67/12*Summary!$G$30</f>
        <v>25</v>
      </c>
      <c r="AV67" s="190">
        <v>142.80000000000001</v>
      </c>
      <c r="AW67" s="165">
        <f>AU67-AV67</f>
        <v>-117.80000000000001</v>
      </c>
    </row>
    <row r="68" spans="1:49" x14ac:dyDescent="0.3">
      <c r="A68" s="3" t="s">
        <v>41</v>
      </c>
      <c r="B68" s="32" t="s">
        <v>150</v>
      </c>
      <c r="C68" s="32"/>
      <c r="D68" s="231">
        <v>6523</v>
      </c>
      <c r="E68" s="221">
        <f>F68-I68</f>
        <v>0</v>
      </c>
      <c r="F68" s="166">
        <v>51</v>
      </c>
      <c r="G68" s="167"/>
      <c r="H68" s="69"/>
      <c r="I68" s="162">
        <v>51</v>
      </c>
      <c r="J68" s="163">
        <f>I68/12*Summary!$G$30</f>
        <v>12.75</v>
      </c>
      <c r="K68" s="164">
        <v>89.2</v>
      </c>
      <c r="L68" s="165">
        <f t="shared" si="34"/>
        <v>-76.45</v>
      </c>
      <c r="M68" s="84"/>
      <c r="N68" s="231">
        <v>6772</v>
      </c>
      <c r="O68" s="267">
        <f t="shared" si="35"/>
        <v>0</v>
      </c>
      <c r="P68" s="273">
        <v>51</v>
      </c>
      <c r="Q68" s="274"/>
      <c r="R68" s="269"/>
      <c r="S68" s="275">
        <v>51</v>
      </c>
      <c r="T68" s="270">
        <f>S68/12*Summary!$G$30</f>
        <v>12.75</v>
      </c>
      <c r="U68" s="271">
        <v>89.47</v>
      </c>
      <c r="V68" s="272">
        <f t="shared" si="36"/>
        <v>-76.72</v>
      </c>
      <c r="X68" s="299">
        <v>7022</v>
      </c>
      <c r="Y68" s="221">
        <f t="shared" si="37"/>
        <v>0</v>
      </c>
      <c r="Z68" s="166">
        <v>100</v>
      </c>
      <c r="AA68" s="189"/>
      <c r="AB68" s="162">
        <v>100</v>
      </c>
      <c r="AC68" s="163">
        <f>AB68/12*Summary!$G$30</f>
        <v>25</v>
      </c>
      <c r="AD68" s="164">
        <v>710</v>
      </c>
      <c r="AE68" s="165">
        <f t="shared" si="38"/>
        <v>-685</v>
      </c>
      <c r="AG68" s="299">
        <v>7272</v>
      </c>
      <c r="AH68" s="221">
        <f t="shared" si="39"/>
        <v>0</v>
      </c>
      <c r="AI68" s="166">
        <v>60</v>
      </c>
      <c r="AJ68" s="189"/>
      <c r="AK68" s="162">
        <v>60</v>
      </c>
      <c r="AL68" s="163">
        <f>AK68/12*Summary!$G$30</f>
        <v>15</v>
      </c>
      <c r="AM68" s="190">
        <v>62</v>
      </c>
      <c r="AN68" s="165">
        <f>AL68-AM68</f>
        <v>-47</v>
      </c>
      <c r="AP68" s="299">
        <v>7773</v>
      </c>
      <c r="AQ68" s="221">
        <f>AR68-AT68</f>
        <v>0</v>
      </c>
      <c r="AR68" s="188">
        <v>50</v>
      </c>
      <c r="AS68" s="186"/>
      <c r="AT68" s="186">
        <v>50</v>
      </c>
      <c r="AU68" s="163">
        <f>AT68/12*Summary!$G$30</f>
        <v>12.5</v>
      </c>
      <c r="AV68" s="190">
        <v>19</v>
      </c>
      <c r="AW68" s="165">
        <f t="shared" si="41"/>
        <v>-6.5</v>
      </c>
    </row>
    <row r="69" spans="1:49" ht="15.75" customHeight="1" x14ac:dyDescent="0.3">
      <c r="A69" s="15" t="s">
        <v>20</v>
      </c>
      <c r="B69" s="32"/>
      <c r="C69" s="32"/>
      <c r="D69" s="301"/>
      <c r="E69" s="302"/>
      <c r="F69" s="303"/>
      <c r="G69" s="303"/>
      <c r="H69" s="304"/>
      <c r="I69" s="305"/>
      <c r="J69" s="306"/>
      <c r="K69" s="306"/>
      <c r="L69" s="307"/>
      <c r="M69" s="316"/>
      <c r="N69" s="340">
        <v>6773</v>
      </c>
      <c r="O69" s="341">
        <f t="shared" si="35"/>
        <v>0</v>
      </c>
      <c r="P69" s="273">
        <v>250</v>
      </c>
      <c r="Q69" s="342"/>
      <c r="R69" s="343"/>
      <c r="S69" s="344">
        <v>250</v>
      </c>
      <c r="T69" s="345">
        <v>500</v>
      </c>
      <c r="U69" s="271">
        <v>58.33</v>
      </c>
      <c r="V69" s="272">
        <f t="shared" si="36"/>
        <v>441.67</v>
      </c>
      <c r="W69" s="317"/>
      <c r="X69" s="327">
        <v>7023</v>
      </c>
      <c r="Y69" s="346">
        <f t="shared" si="37"/>
        <v>0</v>
      </c>
      <c r="Z69" s="166">
        <v>168</v>
      </c>
      <c r="AA69" s="347"/>
      <c r="AB69" s="348">
        <v>168</v>
      </c>
      <c r="AC69" s="349">
        <v>100</v>
      </c>
      <c r="AD69" s="164">
        <v>116.68</v>
      </c>
      <c r="AE69" s="165">
        <f t="shared" si="38"/>
        <v>-16.680000000000007</v>
      </c>
      <c r="AG69" s="327">
        <v>7274</v>
      </c>
      <c r="AH69" s="221">
        <f t="shared" si="39"/>
        <v>0</v>
      </c>
      <c r="AI69" s="161">
        <v>168</v>
      </c>
      <c r="AJ69" s="189"/>
      <c r="AK69" s="162">
        <v>168</v>
      </c>
      <c r="AL69" s="163">
        <f>AK69/12*Summary!$G$30</f>
        <v>42</v>
      </c>
      <c r="AM69" s="190">
        <v>116.68</v>
      </c>
      <c r="AN69" s="165">
        <f>AL69-AM69</f>
        <v>-74.680000000000007</v>
      </c>
      <c r="AP69" s="338"/>
      <c r="AQ69" s="339"/>
      <c r="AR69" s="339"/>
      <c r="AS69" s="339"/>
      <c r="AT69" s="339"/>
      <c r="AU69" s="339"/>
      <c r="AV69" s="339"/>
      <c r="AW69" s="350"/>
    </row>
    <row r="70" spans="1:49" x14ac:dyDescent="0.3">
      <c r="A70" s="3" t="s">
        <v>103</v>
      </c>
      <c r="B70" s="3"/>
      <c r="C70" s="3"/>
      <c r="D70" s="237">
        <v>6527</v>
      </c>
      <c r="E70" s="221">
        <f>F70-I70</f>
        <v>0</v>
      </c>
      <c r="F70" s="161">
        <v>0</v>
      </c>
      <c r="G70" s="162"/>
      <c r="H70" s="69"/>
      <c r="I70" s="162">
        <v>0</v>
      </c>
      <c r="J70" s="163">
        <f>I70/12*Summary!$G$30</f>
        <v>0</v>
      </c>
      <c r="K70" s="164"/>
      <c r="L70" s="165">
        <f t="shared" ref="L70" si="42">J70-K70</f>
        <v>0</v>
      </c>
      <c r="M70" s="82"/>
      <c r="N70" s="237">
        <v>6778</v>
      </c>
      <c r="O70" s="267">
        <f t="shared" si="35"/>
        <v>0</v>
      </c>
      <c r="P70" s="268">
        <v>0</v>
      </c>
      <c r="Q70" s="265"/>
      <c r="R70" s="269"/>
      <c r="S70" s="265">
        <v>0</v>
      </c>
      <c r="T70" s="270">
        <f>S70/12*Summary!$G$30</f>
        <v>0</v>
      </c>
      <c r="U70" s="276">
        <v>0</v>
      </c>
      <c r="V70" s="272">
        <f t="shared" ref="V70" si="43">T70-U70</f>
        <v>0</v>
      </c>
      <c r="X70" s="299">
        <v>7057</v>
      </c>
      <c r="Y70" s="221">
        <f t="shared" si="37"/>
        <v>0</v>
      </c>
      <c r="Z70" s="188">
        <v>0</v>
      </c>
      <c r="AA70" s="189"/>
      <c r="AB70" s="186">
        <v>0</v>
      </c>
      <c r="AC70" s="163">
        <f>AB70/12*Summary!$G$30</f>
        <v>0</v>
      </c>
      <c r="AD70" s="190">
        <v>0</v>
      </c>
      <c r="AE70" s="165">
        <f t="shared" ref="AE70" si="44">AC70-AD70</f>
        <v>0</v>
      </c>
      <c r="AG70" s="299">
        <v>7278</v>
      </c>
      <c r="AH70" s="221">
        <f t="shared" si="39"/>
        <v>0</v>
      </c>
      <c r="AI70" s="188">
        <v>0</v>
      </c>
      <c r="AJ70" s="189"/>
      <c r="AK70" s="186">
        <v>0</v>
      </c>
      <c r="AL70" s="163">
        <f>AK70/12*Summary!$G$30</f>
        <v>0</v>
      </c>
      <c r="AM70" s="190">
        <v>0</v>
      </c>
      <c r="AN70" s="165">
        <f>AL70-AM70</f>
        <v>0</v>
      </c>
      <c r="AP70" s="327">
        <v>7777</v>
      </c>
      <c r="AQ70" s="221">
        <f>AR70-AT70</f>
        <v>0</v>
      </c>
      <c r="AR70" s="188">
        <v>0</v>
      </c>
      <c r="AS70" s="186"/>
      <c r="AT70" s="186">
        <v>0</v>
      </c>
      <c r="AU70" s="163">
        <f>AT70/12*Summary!$G$30</f>
        <v>0</v>
      </c>
      <c r="AV70" s="190">
        <v>0</v>
      </c>
      <c r="AW70" s="165">
        <f>AU70-AV70</f>
        <v>0</v>
      </c>
    </row>
    <row r="71" spans="1:49" x14ac:dyDescent="0.3">
      <c r="A71" s="3"/>
      <c r="B71" s="3"/>
      <c r="C71" s="3"/>
      <c r="D71" s="237"/>
      <c r="E71" s="221"/>
      <c r="F71" s="168"/>
      <c r="G71" s="162"/>
      <c r="H71" s="69"/>
      <c r="I71" s="169"/>
      <c r="J71" s="163"/>
      <c r="K71" s="163"/>
      <c r="L71" s="165"/>
      <c r="M71" s="82"/>
      <c r="N71" s="233"/>
      <c r="O71" s="267"/>
      <c r="P71" s="277"/>
      <c r="Q71" s="265"/>
      <c r="R71" s="269"/>
      <c r="S71" s="265"/>
      <c r="T71" s="278"/>
      <c r="U71" s="278"/>
      <c r="V71" s="279"/>
      <c r="X71" s="299"/>
      <c r="Y71" s="221"/>
      <c r="Z71" s="191"/>
      <c r="AA71" s="189"/>
      <c r="AB71" s="186"/>
      <c r="AC71" s="52"/>
      <c r="AD71" s="52"/>
      <c r="AE71" s="192"/>
      <c r="AG71" s="147"/>
      <c r="AH71" s="221"/>
      <c r="AI71" s="191"/>
      <c r="AJ71" s="189"/>
      <c r="AK71" s="186"/>
      <c r="AL71" s="163"/>
      <c r="AM71" s="128"/>
      <c r="AN71" s="323"/>
      <c r="AP71" s="299"/>
      <c r="AQ71" s="51"/>
      <c r="AR71" s="191"/>
      <c r="AS71" s="186"/>
      <c r="AT71" s="186"/>
      <c r="AU71" s="52"/>
      <c r="AV71" s="52"/>
      <c r="AW71" s="192"/>
    </row>
    <row r="72" spans="1:49" ht="15" thickBot="1" x14ac:dyDescent="0.35">
      <c r="A72" s="59" t="s">
        <v>111</v>
      </c>
      <c r="B72" s="62"/>
      <c r="C72" s="62"/>
      <c r="D72" s="359"/>
      <c r="E72" s="33">
        <f>SUM(E64:E71)</f>
        <v>0</v>
      </c>
      <c r="F72" s="34">
        <f>SUM(F64:F71)</f>
        <v>401</v>
      </c>
      <c r="G72" s="114"/>
      <c r="H72" s="59"/>
      <c r="I72" s="114">
        <f>SUM(I64:I71)</f>
        <v>401</v>
      </c>
      <c r="J72" s="35">
        <f>SUM(J64:J71)</f>
        <v>100.25</v>
      </c>
      <c r="K72" s="35">
        <f>SUM(K64:K71)</f>
        <v>553.6</v>
      </c>
      <c r="L72" s="170">
        <f>SUM(L64:L71)</f>
        <v>-453.34999999999997</v>
      </c>
      <c r="M72" s="44"/>
      <c r="N72" s="360"/>
      <c r="O72" s="354">
        <f>SUM(O64:O71)</f>
        <v>0</v>
      </c>
      <c r="P72" s="355">
        <f>SUM(P64:P71)</f>
        <v>651</v>
      </c>
      <c r="Q72" s="356"/>
      <c r="R72" s="357"/>
      <c r="S72" s="356">
        <f>SUM(S64:S71)</f>
        <v>651</v>
      </c>
      <c r="T72" s="357">
        <f>SUM(T64:T71)</f>
        <v>600.25</v>
      </c>
      <c r="U72" s="357">
        <f>SUM(U64:U71)</f>
        <v>811.12000000000012</v>
      </c>
      <c r="V72" s="358">
        <f>SUM(V64:V71)</f>
        <v>-210.87000000000006</v>
      </c>
      <c r="W72" s="8"/>
      <c r="X72" s="368"/>
      <c r="Y72" s="60">
        <f>SUM(Y64:Y71)</f>
        <v>0</v>
      </c>
      <c r="Z72" s="61">
        <f>SUM(Z64:Z71)</f>
        <v>1068</v>
      </c>
      <c r="AA72" s="62"/>
      <c r="AB72" s="116">
        <f>SUM(AB64:AB70)</f>
        <v>1068</v>
      </c>
      <c r="AC72" s="59">
        <f>SUM(AC64:AC71)</f>
        <v>325</v>
      </c>
      <c r="AD72" s="59">
        <f>SUM(AD64:AD71)</f>
        <v>2577.2599999999998</v>
      </c>
      <c r="AE72" s="193">
        <f>SUM(AE64:AE71)</f>
        <v>-2252.2599999999998</v>
      </c>
      <c r="AF72" s="8"/>
      <c r="AG72" s="369"/>
      <c r="AH72" s="36">
        <f>SUM(AH64:AH71)</f>
        <v>0</v>
      </c>
      <c r="AI72" s="37">
        <f>SUM(AI64:AI71)</f>
        <v>628</v>
      </c>
      <c r="AJ72" s="511"/>
      <c r="AK72" s="119">
        <v>628</v>
      </c>
      <c r="AL72" s="38">
        <f>SUM(AL64:AL71)</f>
        <v>157</v>
      </c>
      <c r="AM72" s="38">
        <f>SUM(AM64:AM71)</f>
        <v>593.28</v>
      </c>
      <c r="AN72" s="193">
        <f>SUM(AN64:AN71)</f>
        <v>-436.28000000000003</v>
      </c>
      <c r="AO72" s="8"/>
      <c r="AP72" s="370"/>
      <c r="AQ72" s="60">
        <f>SUM(AQ64:AQ71)</f>
        <v>0</v>
      </c>
      <c r="AR72" s="61">
        <f>SUM(AR64:AR71)</f>
        <v>400</v>
      </c>
      <c r="AS72" s="135"/>
      <c r="AT72" s="116">
        <v>400</v>
      </c>
      <c r="AU72" s="59">
        <f>SUM(AU64:AU71)</f>
        <v>100</v>
      </c>
      <c r="AV72" s="59">
        <f>SUM(AV64:AV71)</f>
        <v>161.80000000000001</v>
      </c>
      <c r="AW72" s="193">
        <f>SUM(AW64:AW71)</f>
        <v>-61.800000000000011</v>
      </c>
    </row>
    <row r="73" spans="1:49" x14ac:dyDescent="0.3">
      <c r="A73" s="62"/>
      <c r="B73" s="62"/>
      <c r="C73" s="62"/>
      <c r="D73" s="378"/>
      <c r="E73" s="43"/>
      <c r="F73" s="44"/>
      <c r="G73" s="98"/>
      <c r="H73" s="62"/>
      <c r="I73" s="98"/>
      <c r="J73" s="45"/>
      <c r="K73" s="45"/>
      <c r="L73" s="173"/>
      <c r="M73" s="44"/>
      <c r="N73" s="296"/>
      <c r="O73" s="379"/>
      <c r="P73" s="380"/>
      <c r="Q73" s="381"/>
      <c r="R73" s="280"/>
      <c r="S73" s="381"/>
      <c r="T73" s="280"/>
      <c r="U73" s="280"/>
      <c r="V73" s="382"/>
      <c r="W73" s="8"/>
      <c r="X73" s="299"/>
      <c r="Y73" s="222"/>
      <c r="Z73" s="383"/>
      <c r="AA73" s="62"/>
      <c r="AB73" s="135"/>
      <c r="AC73" s="62"/>
      <c r="AD73" s="62"/>
      <c r="AE73" s="225"/>
      <c r="AF73" s="8"/>
      <c r="AG73" s="396"/>
      <c r="AH73" s="397"/>
      <c r="AI73" s="398"/>
      <c r="AJ73" s="387"/>
      <c r="AK73" s="398"/>
      <c r="AL73" s="399"/>
      <c r="AM73" s="399"/>
      <c r="AN73" s="400"/>
      <c r="AO73" s="438"/>
      <c r="AP73" s="401"/>
      <c r="AQ73" s="402"/>
      <c r="AR73" s="403"/>
      <c r="AS73" s="403"/>
      <c r="AT73" s="403"/>
      <c r="AU73" s="387"/>
      <c r="AV73" s="387"/>
      <c r="AW73" s="404"/>
    </row>
    <row r="74" spans="1:49" x14ac:dyDescent="0.3">
      <c r="A74" s="377" t="s">
        <v>159</v>
      </c>
      <c r="B74" s="62"/>
      <c r="C74" s="62"/>
      <c r="D74" s="384"/>
      <c r="E74" s="385"/>
      <c r="F74" s="386"/>
      <c r="G74" s="386"/>
      <c r="H74" s="387"/>
      <c r="I74" s="386"/>
      <c r="J74" s="388"/>
      <c r="K74" s="388"/>
      <c r="L74" s="389"/>
      <c r="M74" s="386"/>
      <c r="N74" s="390"/>
      <c r="O74" s="391"/>
      <c r="P74" s="392"/>
      <c r="Q74" s="392"/>
      <c r="R74" s="393"/>
      <c r="S74" s="392"/>
      <c r="T74" s="393"/>
      <c r="U74" s="393"/>
      <c r="V74" s="394"/>
      <c r="W74" s="8"/>
      <c r="X74" s="299"/>
      <c r="Y74" s="222"/>
      <c r="Z74" s="383"/>
      <c r="AA74" s="62"/>
      <c r="AB74" s="135"/>
      <c r="AC74" s="62" t="s">
        <v>150</v>
      </c>
      <c r="AD74" s="62"/>
      <c r="AE74" s="225"/>
      <c r="AF74" s="8"/>
      <c r="AG74" s="396"/>
      <c r="AH74" s="397"/>
      <c r="AI74" s="398"/>
      <c r="AJ74" s="387"/>
      <c r="AK74" s="398"/>
      <c r="AL74" s="399"/>
      <c r="AM74" s="399"/>
      <c r="AN74" s="400"/>
      <c r="AO74" s="438"/>
      <c r="AP74" s="401"/>
      <c r="AQ74" s="402"/>
      <c r="AR74" s="403"/>
      <c r="AS74" s="403"/>
      <c r="AT74" s="403"/>
      <c r="AU74" s="387"/>
      <c r="AV74" s="387"/>
      <c r="AW74" s="404"/>
    </row>
    <row r="75" spans="1:49" x14ac:dyDescent="0.3">
      <c r="A75" s="93" t="s">
        <v>160</v>
      </c>
      <c r="B75" s="62"/>
      <c r="C75" s="62"/>
      <c r="D75" s="384"/>
      <c r="E75" s="385"/>
      <c r="F75" s="386"/>
      <c r="G75" s="386"/>
      <c r="H75" s="387"/>
      <c r="I75" s="386"/>
      <c r="J75" s="388"/>
      <c r="K75" s="388"/>
      <c r="L75" s="389"/>
      <c r="M75" s="386"/>
      <c r="N75" s="390"/>
      <c r="O75" s="391"/>
      <c r="P75" s="392"/>
      <c r="Q75" s="392"/>
      <c r="R75" s="393"/>
      <c r="S75" s="392"/>
      <c r="T75" s="393"/>
      <c r="U75" s="393"/>
      <c r="V75" s="394"/>
      <c r="W75" s="8"/>
      <c r="X75" s="299">
        <v>7051</v>
      </c>
      <c r="Y75" s="221">
        <f t="shared" ref="Y75:Y77" si="45">Z75-AB75</f>
        <v>0</v>
      </c>
      <c r="Z75" s="395">
        <v>5500</v>
      </c>
      <c r="AA75" s="62"/>
      <c r="AB75" s="135">
        <v>5500</v>
      </c>
      <c r="AC75" s="163">
        <f>AB75/12*Summary!$G$30</f>
        <v>1375</v>
      </c>
      <c r="AD75" s="190">
        <v>516</v>
      </c>
      <c r="AE75" s="165">
        <f t="shared" ref="AE75:AE77" si="46">AC75-AD75</f>
        <v>859</v>
      </c>
      <c r="AF75" s="8"/>
      <c r="AG75" s="396"/>
      <c r="AH75" s="397"/>
      <c r="AI75" s="398"/>
      <c r="AJ75" s="387"/>
      <c r="AK75" s="398"/>
      <c r="AL75" s="399"/>
      <c r="AM75" s="399"/>
      <c r="AN75" s="400"/>
      <c r="AO75" s="438"/>
      <c r="AP75" s="401"/>
      <c r="AQ75" s="402"/>
      <c r="AR75" s="403"/>
      <c r="AS75" s="403"/>
      <c r="AT75" s="403"/>
      <c r="AU75" s="387"/>
      <c r="AV75" s="387"/>
      <c r="AW75" s="404"/>
    </row>
    <row r="76" spans="1:49" x14ac:dyDescent="0.3">
      <c r="A76" s="93" t="s">
        <v>161</v>
      </c>
      <c r="B76" s="62"/>
      <c r="C76" s="62"/>
      <c r="D76" s="384"/>
      <c r="E76" s="385"/>
      <c r="F76" s="386"/>
      <c r="G76" s="386"/>
      <c r="H76" s="387"/>
      <c r="I76" s="386"/>
      <c r="J76" s="388"/>
      <c r="K76" s="388"/>
      <c r="L76" s="389"/>
      <c r="M76" s="386"/>
      <c r="N76" s="390"/>
      <c r="O76" s="391"/>
      <c r="P76" s="392"/>
      <c r="Q76" s="392"/>
      <c r="R76" s="393"/>
      <c r="S76" s="392"/>
      <c r="T76" s="393"/>
      <c r="U76" s="393"/>
      <c r="V76" s="394"/>
      <c r="W76" s="8"/>
      <c r="X76" s="299">
        <v>7053</v>
      </c>
      <c r="Y76" s="221">
        <f t="shared" si="45"/>
        <v>0</v>
      </c>
      <c r="Z76" s="395">
        <v>673</v>
      </c>
      <c r="AA76" s="62"/>
      <c r="AB76" s="135">
        <v>673</v>
      </c>
      <c r="AC76" s="163">
        <f>AB76/12*Summary!$G$30</f>
        <v>168.25</v>
      </c>
      <c r="AD76" s="190">
        <v>673.08</v>
      </c>
      <c r="AE76" s="165">
        <f t="shared" si="46"/>
        <v>-504.83000000000004</v>
      </c>
      <c r="AF76" s="8"/>
      <c r="AG76" s="396"/>
      <c r="AH76" s="397"/>
      <c r="AI76" s="398"/>
      <c r="AJ76" s="387"/>
      <c r="AK76" s="398"/>
      <c r="AL76" s="399"/>
      <c r="AM76" s="399"/>
      <c r="AN76" s="400"/>
      <c r="AO76" s="438"/>
      <c r="AP76" s="401"/>
      <c r="AQ76" s="402"/>
      <c r="AR76" s="403"/>
      <c r="AS76" s="403"/>
      <c r="AT76" s="403"/>
      <c r="AU76" s="387"/>
      <c r="AV76" s="387"/>
      <c r="AW76" s="404"/>
    </row>
    <row r="77" spans="1:49" x14ac:dyDescent="0.3">
      <c r="A77" s="93" t="s">
        <v>162</v>
      </c>
      <c r="B77" s="62"/>
      <c r="C77" s="62"/>
      <c r="D77" s="384"/>
      <c r="E77" s="385"/>
      <c r="F77" s="386"/>
      <c r="G77" s="386"/>
      <c r="H77" s="387"/>
      <c r="I77" s="386"/>
      <c r="J77" s="388"/>
      <c r="K77" s="388"/>
      <c r="L77" s="389"/>
      <c r="M77" s="386"/>
      <c r="N77" s="390"/>
      <c r="O77" s="391"/>
      <c r="P77" s="392"/>
      <c r="Q77" s="392"/>
      <c r="R77" s="393"/>
      <c r="S77" s="392"/>
      <c r="T77" s="393"/>
      <c r="U77" s="393"/>
      <c r="V77" s="394"/>
      <c r="W77" s="8"/>
      <c r="X77" s="299">
        <v>7052</v>
      </c>
      <c r="Y77" s="221">
        <f t="shared" si="45"/>
        <v>0</v>
      </c>
      <c r="Z77" s="395">
        <v>460</v>
      </c>
      <c r="AA77" s="62"/>
      <c r="AB77" s="135">
        <v>460</v>
      </c>
      <c r="AC77" s="163">
        <f>AB77/12*Summary!$G$30</f>
        <v>115</v>
      </c>
      <c r="AD77" s="190">
        <v>224.07</v>
      </c>
      <c r="AE77" s="165">
        <f t="shared" si="46"/>
        <v>-109.07</v>
      </c>
      <c r="AF77" s="8"/>
      <c r="AG77" s="396"/>
      <c r="AH77" s="397"/>
      <c r="AI77" s="398"/>
      <c r="AJ77" s="387"/>
      <c r="AK77" s="398"/>
      <c r="AL77" s="399"/>
      <c r="AM77" s="399"/>
      <c r="AN77" s="400"/>
      <c r="AO77" s="438"/>
      <c r="AP77" s="401"/>
      <c r="AQ77" s="402"/>
      <c r="AR77" s="403"/>
      <c r="AS77" s="403"/>
      <c r="AT77" s="403"/>
      <c r="AU77" s="387"/>
      <c r="AV77" s="387"/>
      <c r="AW77" s="404"/>
    </row>
    <row r="78" spans="1:49" x14ac:dyDescent="0.3">
      <c r="A78" s="93"/>
      <c r="B78" s="62"/>
      <c r="C78" s="62"/>
      <c r="D78" s="384"/>
      <c r="E78" s="385"/>
      <c r="F78" s="386"/>
      <c r="G78" s="386"/>
      <c r="H78" s="387"/>
      <c r="I78" s="386"/>
      <c r="J78" s="388"/>
      <c r="K78" s="388"/>
      <c r="L78" s="389"/>
      <c r="M78" s="386"/>
      <c r="N78" s="390"/>
      <c r="O78" s="391"/>
      <c r="P78" s="392"/>
      <c r="Q78" s="392"/>
      <c r="R78" s="393"/>
      <c r="S78" s="392"/>
      <c r="T78" s="393"/>
      <c r="U78" s="393"/>
      <c r="V78" s="394"/>
      <c r="W78" s="8"/>
      <c r="X78" s="299"/>
      <c r="Y78" s="222"/>
      <c r="Z78" s="383"/>
      <c r="AA78" s="62"/>
      <c r="AB78" s="135"/>
      <c r="AC78" s="62"/>
      <c r="AD78" s="62"/>
      <c r="AE78" s="225"/>
      <c r="AF78" s="8"/>
      <c r="AG78" s="396"/>
      <c r="AH78" s="397"/>
      <c r="AI78" s="398"/>
      <c r="AJ78" s="387"/>
      <c r="AK78" s="398"/>
      <c r="AL78" s="399"/>
      <c r="AM78" s="399"/>
      <c r="AN78" s="400"/>
      <c r="AO78" s="438"/>
      <c r="AP78" s="401"/>
      <c r="AQ78" s="402"/>
      <c r="AR78" s="403"/>
      <c r="AS78" s="403"/>
      <c r="AT78" s="403"/>
      <c r="AU78" s="387"/>
      <c r="AV78" s="387"/>
      <c r="AW78" s="404"/>
    </row>
    <row r="79" spans="1:49" ht="15" thickBot="1" x14ac:dyDescent="0.35">
      <c r="A79" s="59" t="s">
        <v>163</v>
      </c>
      <c r="B79" s="62"/>
      <c r="C79" s="62"/>
      <c r="D79" s="384"/>
      <c r="E79" s="385"/>
      <c r="F79" s="386"/>
      <c r="G79" s="386"/>
      <c r="H79" s="387"/>
      <c r="I79" s="386"/>
      <c r="J79" s="388"/>
      <c r="K79" s="388"/>
      <c r="L79" s="389"/>
      <c r="M79" s="386"/>
      <c r="N79" s="390"/>
      <c r="O79" s="391"/>
      <c r="P79" s="392"/>
      <c r="Q79" s="392"/>
      <c r="R79" s="393"/>
      <c r="S79" s="392"/>
      <c r="T79" s="393"/>
      <c r="U79" s="393"/>
      <c r="V79" s="394"/>
      <c r="W79" s="8"/>
      <c r="X79" s="368"/>
      <c r="Y79" s="60">
        <f>SUM(Y75:Y78)</f>
        <v>0</v>
      </c>
      <c r="Z79" s="61">
        <f>SUM(Z75:Z78)</f>
        <v>6633</v>
      </c>
      <c r="AA79" s="511"/>
      <c r="AB79" s="116">
        <f>SUM(AB75:AB78)</f>
        <v>6633</v>
      </c>
      <c r="AC79" s="59">
        <f>SUM(AC75:AC78)</f>
        <v>1658.25</v>
      </c>
      <c r="AD79" s="59">
        <f>SUM(AD75:AD78)</f>
        <v>1413.1499999999999</v>
      </c>
      <c r="AE79" s="193">
        <f>SUM(AE75:AE78)</f>
        <v>245.09999999999997</v>
      </c>
      <c r="AF79" s="8"/>
      <c r="AG79" s="396"/>
      <c r="AH79" s="397"/>
      <c r="AI79" s="398"/>
      <c r="AJ79" s="387"/>
      <c r="AK79" s="398"/>
      <c r="AL79" s="399"/>
      <c r="AM79" s="399"/>
      <c r="AN79" s="400"/>
      <c r="AO79" s="438"/>
      <c r="AP79" s="401"/>
      <c r="AQ79" s="402"/>
      <c r="AR79" s="403"/>
      <c r="AS79" s="403"/>
      <c r="AT79" s="403"/>
      <c r="AU79" s="387"/>
      <c r="AV79" s="387"/>
      <c r="AW79" s="404"/>
    </row>
    <row r="80" spans="1:49" x14ac:dyDescent="0.3">
      <c r="A80" s="4"/>
      <c r="B80" s="4"/>
      <c r="C80" s="4"/>
      <c r="D80" s="234"/>
      <c r="E80" s="43"/>
      <c r="F80" s="44"/>
      <c r="G80" s="98"/>
      <c r="H80" s="174"/>
      <c r="I80" s="98"/>
      <c r="J80" s="45"/>
      <c r="K80" s="45"/>
      <c r="L80" s="173"/>
      <c r="M80" s="44"/>
      <c r="N80" s="296"/>
      <c r="O80" s="281"/>
      <c r="P80" s="277"/>
      <c r="Q80" s="265"/>
      <c r="R80" s="283"/>
      <c r="S80" s="265"/>
      <c r="T80" s="278"/>
      <c r="U80" s="278"/>
      <c r="V80" s="279"/>
      <c r="W80" s="8"/>
      <c r="X80" s="299"/>
      <c r="Y80" s="51"/>
      <c r="Z80" s="191"/>
      <c r="AA80" s="195"/>
      <c r="AB80" s="186"/>
      <c r="AC80" s="52"/>
      <c r="AD80" s="52"/>
      <c r="AE80" s="192"/>
      <c r="AF80" s="8"/>
      <c r="AG80" s="396"/>
      <c r="AH80" s="405"/>
      <c r="AI80" s="406"/>
      <c r="AJ80" s="407"/>
      <c r="AK80" s="406"/>
      <c r="AL80" s="408"/>
      <c r="AM80" s="408"/>
      <c r="AN80" s="409"/>
      <c r="AO80" s="438"/>
      <c r="AP80" s="199"/>
      <c r="AQ80" s="51"/>
      <c r="AR80" s="191"/>
      <c r="AS80" s="186"/>
      <c r="AT80" s="186"/>
      <c r="AU80" s="52"/>
      <c r="AV80" s="52"/>
      <c r="AW80" s="192"/>
    </row>
    <row r="81" spans="1:49" ht="15.6" x14ac:dyDescent="0.3">
      <c r="A81" s="15" t="s">
        <v>75</v>
      </c>
      <c r="B81" s="8"/>
      <c r="C81" s="8"/>
      <c r="D81" s="229"/>
      <c r="E81" s="221">
        <f>F81-I81</f>
        <v>0</v>
      </c>
      <c r="F81" s="6">
        <v>450</v>
      </c>
      <c r="G81" s="6"/>
      <c r="H81" s="6"/>
      <c r="I81" s="6">
        <v>450</v>
      </c>
      <c r="J81" s="6">
        <v>450</v>
      </c>
      <c r="K81" s="176">
        <f>J81</f>
        <v>450</v>
      </c>
      <c r="L81" s="272">
        <f t="shared" ref="L81" si="47">J81-K81</f>
        <v>0</v>
      </c>
      <c r="M81" s="44"/>
      <c r="N81" s="296"/>
      <c r="O81" s="267">
        <f>P81-S81</f>
        <v>0</v>
      </c>
      <c r="P81" s="284">
        <v>670</v>
      </c>
      <c r="Q81" s="275"/>
      <c r="R81" s="269"/>
      <c r="S81" s="285">
        <v>670</v>
      </c>
      <c r="T81" s="270">
        <f>S81/12*Summary!$G$30</f>
        <v>167.5</v>
      </c>
      <c r="U81" s="287">
        <f>T81</f>
        <v>167.5</v>
      </c>
      <c r="V81" s="272">
        <f t="shared" ref="V81" si="48">T81-U81</f>
        <v>0</v>
      </c>
      <c r="W81" s="8"/>
      <c r="X81" s="299"/>
      <c r="Y81" s="221">
        <f>Z81-AB81</f>
        <v>0</v>
      </c>
      <c r="Z81" s="161">
        <v>1800</v>
      </c>
      <c r="AA81" s="189"/>
      <c r="AB81" s="169">
        <v>1800</v>
      </c>
      <c r="AC81" s="163">
        <f>AB81/12*Summary!$G$30</f>
        <v>450</v>
      </c>
      <c r="AD81" s="349">
        <f>AC81</f>
        <v>450</v>
      </c>
      <c r="AE81" s="165">
        <f t="shared" ref="AE81" si="49">AC81-AD81</f>
        <v>0</v>
      </c>
      <c r="AF81" s="8"/>
      <c r="AG81" s="410"/>
      <c r="AH81" s="411"/>
      <c r="AI81" s="412"/>
      <c r="AJ81" s="413"/>
      <c r="AK81" s="414"/>
      <c r="AL81" s="415"/>
      <c r="AM81" s="416"/>
      <c r="AN81" s="350"/>
      <c r="AO81" s="8"/>
      <c r="AP81" s="199"/>
      <c r="AQ81" s="221">
        <f>AR81-AT81</f>
        <v>0</v>
      </c>
      <c r="AR81" s="161">
        <f>AT81</f>
        <v>440</v>
      </c>
      <c r="AS81" s="162"/>
      <c r="AT81" s="169">
        <v>440</v>
      </c>
      <c r="AU81" s="163">
        <f>AT81/12*Summary!$G$30</f>
        <v>110</v>
      </c>
      <c r="AV81" s="176">
        <f>AU81</f>
        <v>110</v>
      </c>
      <c r="AW81" s="165">
        <f>AU81-AV81</f>
        <v>0</v>
      </c>
    </row>
    <row r="82" spans="1:49" x14ac:dyDescent="0.3">
      <c r="A82" s="8"/>
      <c r="B82" s="8"/>
      <c r="C82" s="8"/>
      <c r="D82" s="229"/>
      <c r="E82" s="9"/>
      <c r="F82" s="9"/>
      <c r="G82" s="9"/>
      <c r="H82" s="9"/>
      <c r="I82" s="9"/>
      <c r="J82" s="9"/>
      <c r="K82" s="9"/>
      <c r="L82" s="200"/>
      <c r="M82" s="81"/>
      <c r="N82" s="294"/>
      <c r="O82" s="281"/>
      <c r="P82" s="277"/>
      <c r="Q82" s="265"/>
      <c r="R82" s="269"/>
      <c r="S82" s="265"/>
      <c r="T82" s="270"/>
      <c r="U82" s="270"/>
      <c r="V82" s="272"/>
      <c r="W82" s="8"/>
      <c r="X82" s="299"/>
      <c r="Y82" s="51"/>
      <c r="Z82" s="191"/>
      <c r="AA82" s="189"/>
      <c r="AB82" s="186"/>
      <c r="AC82" s="163"/>
      <c r="AD82" s="163"/>
      <c r="AE82" s="165"/>
      <c r="AF82" s="8"/>
      <c r="AG82" s="396"/>
      <c r="AH82" s="411"/>
      <c r="AI82" s="406"/>
      <c r="AJ82" s="413"/>
      <c r="AK82" s="406"/>
      <c r="AL82" s="415"/>
      <c r="AM82" s="416"/>
      <c r="AN82" s="417"/>
      <c r="AO82" s="8"/>
      <c r="AP82" s="199"/>
      <c r="AQ82" s="51"/>
      <c r="AR82" s="191"/>
      <c r="AS82" s="186"/>
      <c r="AT82" s="186"/>
      <c r="AU82" s="52"/>
      <c r="AV82" s="52"/>
      <c r="AW82" s="192"/>
    </row>
    <row r="83" spans="1:49" ht="15" thickBot="1" x14ac:dyDescent="0.35">
      <c r="A83" s="59" t="s">
        <v>109</v>
      </c>
      <c r="B83" s="62"/>
      <c r="C83" s="62"/>
      <c r="D83" s="359"/>
      <c r="E83" s="33">
        <f>SUM(E62+E72+E81)</f>
        <v>0</v>
      </c>
      <c r="F83" s="33">
        <f>SUM(F62+F72+F81)</f>
        <v>2422</v>
      </c>
      <c r="G83" s="114"/>
      <c r="H83" s="59"/>
      <c r="I83" s="33">
        <v>2422</v>
      </c>
      <c r="J83" s="33">
        <f>SUM(J62+J72+J81)</f>
        <v>943</v>
      </c>
      <c r="K83" s="33">
        <f>SUM(K62+K72+K81)</f>
        <v>1703.73</v>
      </c>
      <c r="L83" s="33">
        <f>SUM(L62+L72+L81)</f>
        <v>-760.73</v>
      </c>
      <c r="M83" s="82"/>
      <c r="N83" s="367"/>
      <c r="O83" s="354">
        <f>O62+O72+O81</f>
        <v>0</v>
      </c>
      <c r="P83" s="355">
        <f>P62+P72+P81</f>
        <v>2679</v>
      </c>
      <c r="Q83" s="356"/>
      <c r="R83" s="357"/>
      <c r="S83" s="356">
        <f>S62+S72+S81</f>
        <v>2679</v>
      </c>
      <c r="T83" s="357">
        <f>T62+T72+T81</f>
        <v>1107.25</v>
      </c>
      <c r="U83" s="357">
        <f>U62+U72+U81</f>
        <v>1163.5</v>
      </c>
      <c r="V83" s="358">
        <f>V62+V72+V81</f>
        <v>-56.250000000000057</v>
      </c>
      <c r="X83" s="368"/>
      <c r="Y83" s="60">
        <f>Y62+Y72+Y81</f>
        <v>0</v>
      </c>
      <c r="Z83" s="61">
        <f>Z62+Z72+Z79+Z81</f>
        <v>14325</v>
      </c>
      <c r="AA83" s="511"/>
      <c r="AB83" s="61">
        <f>AB62+AB72+AB79+AB81</f>
        <v>14325</v>
      </c>
      <c r="AC83" s="59">
        <f>AC62+AC72+AC79+AC81</f>
        <v>3639.25</v>
      </c>
      <c r="AD83" s="59">
        <f>AD62+AD72+AD79+AD81</f>
        <v>5374.71</v>
      </c>
      <c r="AE83" s="59">
        <f>AE62+AE72+AE79+AE81</f>
        <v>-1735.4599999999998</v>
      </c>
      <c r="AG83" s="369"/>
      <c r="AH83" s="36">
        <f>AH62+AH72+AH81</f>
        <v>0</v>
      </c>
      <c r="AI83" s="37">
        <f>AI62+AI72+AI81</f>
        <v>1473</v>
      </c>
      <c r="AJ83" s="511"/>
      <c r="AK83" s="119">
        <v>1473</v>
      </c>
      <c r="AL83" s="38">
        <f>AL62+AL72+AL81</f>
        <v>368.25</v>
      </c>
      <c r="AM83" s="38">
        <f>AM62+AM72+AM81</f>
        <v>700.02</v>
      </c>
      <c r="AN83" s="193">
        <f>AN62+AN72+AN81</f>
        <v>-331.77000000000004</v>
      </c>
      <c r="AP83" s="371"/>
      <c r="AQ83" s="60">
        <f>AQ62+AQ72+AQ81</f>
        <v>0</v>
      </c>
      <c r="AR83" s="61">
        <f>AR62+AR72+AR81</f>
        <v>2111</v>
      </c>
      <c r="AS83" s="135"/>
      <c r="AT83" s="116">
        <v>2111</v>
      </c>
      <c r="AU83" s="59">
        <f>AU62+AU72+AU81</f>
        <v>527.75</v>
      </c>
      <c r="AV83" s="59">
        <f>AV62+AV72+AV81</f>
        <v>521.75599999999997</v>
      </c>
      <c r="AW83" s="193">
        <f>AW62+AW72+AW81</f>
        <v>5.9939999999999998</v>
      </c>
    </row>
    <row r="84" spans="1:49" x14ac:dyDescent="0.3">
      <c r="A84" s="4"/>
      <c r="B84" s="4"/>
      <c r="C84" s="4"/>
      <c r="D84" s="234"/>
      <c r="E84" s="43"/>
      <c r="F84" s="171"/>
      <c r="G84" s="172"/>
      <c r="H84" s="174"/>
      <c r="I84" s="157"/>
      <c r="J84" s="45"/>
      <c r="K84" s="45"/>
      <c r="L84" s="173"/>
      <c r="M84" s="82"/>
      <c r="N84" s="295"/>
      <c r="O84" s="281"/>
      <c r="P84" s="277"/>
      <c r="Q84" s="265"/>
      <c r="R84" s="283"/>
      <c r="S84" s="265"/>
      <c r="T84" s="278"/>
      <c r="U84" s="278"/>
      <c r="V84" s="279"/>
      <c r="X84" s="299"/>
      <c r="Y84" s="51"/>
      <c r="Z84" s="191"/>
      <c r="AA84" s="195"/>
      <c r="AB84" s="186"/>
      <c r="AC84" s="52"/>
      <c r="AD84" s="52"/>
      <c r="AE84" s="192"/>
      <c r="AG84" s="183"/>
      <c r="AH84" s="221"/>
      <c r="AI84" s="191"/>
      <c r="AJ84" s="195"/>
      <c r="AK84" s="186"/>
      <c r="AL84" s="128"/>
      <c r="AM84" s="128"/>
      <c r="AN84" s="323"/>
      <c r="AP84" s="147"/>
      <c r="AQ84" s="51"/>
      <c r="AR84" s="191"/>
      <c r="AS84" s="186"/>
      <c r="AT84" s="186"/>
      <c r="AU84" s="52"/>
      <c r="AV84" s="52"/>
      <c r="AW84" s="192"/>
    </row>
    <row r="85" spans="1:49" ht="15.6" x14ac:dyDescent="0.3">
      <c r="A85" s="5" t="s">
        <v>81</v>
      </c>
      <c r="B85" s="5"/>
      <c r="C85" s="5"/>
      <c r="D85" s="234"/>
      <c r="E85" s="221">
        <f>F85-I85</f>
        <v>0</v>
      </c>
      <c r="F85" s="168">
        <v>3750</v>
      </c>
      <c r="G85" s="162"/>
      <c r="H85" s="175"/>
      <c r="I85" s="169">
        <v>3750</v>
      </c>
      <c r="J85" s="163">
        <f>I85/12*Summary!$G$30</f>
        <v>937.5</v>
      </c>
      <c r="K85" s="176">
        <f>J85</f>
        <v>937.5</v>
      </c>
      <c r="L85" s="165">
        <f>J85-K85</f>
        <v>0</v>
      </c>
      <c r="M85" s="44"/>
      <c r="N85" s="296"/>
      <c r="O85" s="267">
        <f>P85-S85</f>
        <v>0</v>
      </c>
      <c r="P85" s="286">
        <v>4000</v>
      </c>
      <c r="Q85" s="275"/>
      <c r="R85" s="283"/>
      <c r="S85" s="285">
        <v>4000</v>
      </c>
      <c r="T85" s="270">
        <f>S85/12*Summary!$G$30</f>
        <v>1000</v>
      </c>
      <c r="U85" s="287">
        <f>T85</f>
        <v>1000</v>
      </c>
      <c r="V85" s="272">
        <f t="shared" ref="V85" si="50">T85-U85</f>
        <v>0</v>
      </c>
      <c r="X85" s="299"/>
      <c r="Y85" s="221">
        <f>Z85-AB85</f>
        <v>0</v>
      </c>
      <c r="Z85" s="168">
        <v>9000</v>
      </c>
      <c r="AA85" s="195"/>
      <c r="AB85" s="169">
        <v>9000</v>
      </c>
      <c r="AC85" s="163">
        <f>AB85/12*Summary!$G$30</f>
        <v>2250</v>
      </c>
      <c r="AD85" s="349">
        <f>AC85</f>
        <v>2250</v>
      </c>
      <c r="AE85" s="165">
        <f t="shared" ref="AE85" si="51">AC85-AD85</f>
        <v>0</v>
      </c>
      <c r="AG85" s="325"/>
      <c r="AH85" s="221">
        <f>AI85-AK85</f>
        <v>0</v>
      </c>
      <c r="AI85" s="168">
        <v>1200</v>
      </c>
      <c r="AJ85" s="195"/>
      <c r="AK85" s="169">
        <v>1200</v>
      </c>
      <c r="AL85" s="163">
        <f>AK85/12*Summary!$G$30</f>
        <v>300</v>
      </c>
      <c r="AM85" s="176">
        <f>AL85</f>
        <v>300</v>
      </c>
      <c r="AN85" s="165">
        <f t="shared" ref="AN85" si="52">AL85-AM85</f>
        <v>0</v>
      </c>
      <c r="AP85" s="147"/>
      <c r="AQ85" s="221">
        <f>AR85-AT85</f>
        <v>0</v>
      </c>
      <c r="AR85" s="168">
        <v>1500</v>
      </c>
      <c r="AS85" s="162"/>
      <c r="AT85" s="169">
        <v>1500</v>
      </c>
      <c r="AU85" s="163">
        <f>AT85/12*Summary!$G$30</f>
        <v>375</v>
      </c>
      <c r="AV85" s="176">
        <f>AU85</f>
        <v>375</v>
      </c>
      <c r="AW85" s="165">
        <f>AU85-AV85</f>
        <v>0</v>
      </c>
    </row>
    <row r="86" spans="1:49" x14ac:dyDescent="0.3">
      <c r="A86" s="5"/>
      <c r="B86" s="5"/>
      <c r="C86" s="5"/>
      <c r="D86" s="234"/>
      <c r="E86" s="221"/>
      <c r="F86" s="168"/>
      <c r="G86" s="162"/>
      <c r="H86" s="175"/>
      <c r="I86" s="169"/>
      <c r="J86" s="163"/>
      <c r="K86" s="163"/>
      <c r="L86" s="165"/>
      <c r="N86" s="297"/>
      <c r="O86" s="281"/>
      <c r="P86" s="277"/>
      <c r="Q86" s="265"/>
      <c r="R86" s="283"/>
      <c r="S86" s="265"/>
      <c r="T86" s="270"/>
      <c r="U86" s="270"/>
      <c r="V86" s="272"/>
      <c r="X86" s="299"/>
      <c r="Y86" s="51"/>
      <c r="Z86" s="191"/>
      <c r="AA86" s="195"/>
      <c r="AB86" s="186"/>
      <c r="AC86" s="163"/>
      <c r="AD86" s="163"/>
      <c r="AE86" s="165"/>
      <c r="AG86" s="183"/>
      <c r="AH86" s="221"/>
      <c r="AI86" s="191"/>
      <c r="AJ86" s="195"/>
      <c r="AK86" s="186"/>
      <c r="AL86" s="163"/>
      <c r="AM86" s="128"/>
      <c r="AN86" s="323"/>
      <c r="AP86" s="147"/>
      <c r="AQ86" s="222"/>
      <c r="AR86" s="328"/>
      <c r="AS86" s="329"/>
      <c r="AT86" s="329"/>
      <c r="AU86" s="62"/>
      <c r="AV86" s="62"/>
      <c r="AW86" s="225"/>
    </row>
    <row r="87" spans="1:49" ht="15" thickBot="1" x14ac:dyDescent="0.35">
      <c r="A87" s="59" t="s">
        <v>0</v>
      </c>
      <c r="B87" s="62"/>
      <c r="C87" s="62"/>
      <c r="D87" s="359"/>
      <c r="E87" s="33">
        <f>SUM(E83:E85)</f>
        <v>0</v>
      </c>
      <c r="F87" s="34">
        <f>SUM(F83:F85)</f>
        <v>6172</v>
      </c>
      <c r="G87" s="114"/>
      <c r="H87" s="59"/>
      <c r="I87" s="114">
        <f>SUM(I83:I85)</f>
        <v>6172</v>
      </c>
      <c r="J87" s="46">
        <f>SUM(J83:J85)</f>
        <v>1880.5</v>
      </c>
      <c r="K87" s="46">
        <f>SUM(K83:K85)</f>
        <v>2641.23</v>
      </c>
      <c r="L87" s="178">
        <f>SUM(L83:L85)</f>
        <v>-760.73</v>
      </c>
      <c r="M87"/>
      <c r="N87" s="361"/>
      <c r="O87" s="362">
        <f t="shared" ref="O87" si="53">SUM(O83:O86)</f>
        <v>0</v>
      </c>
      <c r="P87" s="363">
        <f t="shared" ref="P87" si="54">SUM(P83:P86)</f>
        <v>6679</v>
      </c>
      <c r="Q87" s="364"/>
      <c r="R87" s="357"/>
      <c r="S87" s="364">
        <f t="shared" ref="S87:V87" si="55">SUM(S83:S86)</f>
        <v>6679</v>
      </c>
      <c r="T87" s="365">
        <f t="shared" si="55"/>
        <v>2107.25</v>
      </c>
      <c r="U87" s="365">
        <f t="shared" si="55"/>
        <v>2163.5</v>
      </c>
      <c r="V87" s="366">
        <f t="shared" si="55"/>
        <v>-56.250000000000057</v>
      </c>
      <c r="X87" s="368"/>
      <c r="Y87" s="53">
        <f>SUM(Y83:Y86)</f>
        <v>0</v>
      </c>
      <c r="Z87" s="54">
        <f>SUM(Z83:Z86)</f>
        <v>23325</v>
      </c>
      <c r="AA87" s="511"/>
      <c r="AB87" s="117">
        <f>SUM(AB83:AB86)</f>
        <v>23325</v>
      </c>
      <c r="AC87" s="55">
        <f>SUM(AC83:AC86)</f>
        <v>5889.25</v>
      </c>
      <c r="AD87" s="55">
        <f>SUM(AD83:AD86)</f>
        <v>7624.71</v>
      </c>
      <c r="AE87" s="198">
        <f>SUM(AE83:AE86)</f>
        <v>-1735.4599999999998</v>
      </c>
      <c r="AG87" s="369"/>
      <c r="AH87" s="40">
        <f t="shared" ref="AH87" si="56">SUM(AH83:AH86)</f>
        <v>0</v>
      </c>
      <c r="AI87" s="41">
        <f t="shared" ref="AI87" si="57">SUM(AI83:AI86)</f>
        <v>2673</v>
      </c>
      <c r="AJ87" s="511"/>
      <c r="AK87" s="115">
        <f t="shared" ref="AK87:AN87" si="58">SUM(AK83:AK86)</f>
        <v>2673</v>
      </c>
      <c r="AL87" s="16">
        <f t="shared" si="58"/>
        <v>668.25</v>
      </c>
      <c r="AM87" s="16">
        <f t="shared" si="58"/>
        <v>1000.02</v>
      </c>
      <c r="AN87" s="198">
        <f t="shared" si="58"/>
        <v>-331.77000000000004</v>
      </c>
      <c r="AP87" s="370"/>
      <c r="AQ87" s="53">
        <f t="shared" ref="AQ87:AR87" si="59">SUM(AQ83:AQ86)</f>
        <v>0</v>
      </c>
      <c r="AR87" s="54">
        <f t="shared" si="59"/>
        <v>3611</v>
      </c>
      <c r="AS87" s="197"/>
      <c r="AT87" s="117">
        <f t="shared" ref="AT87:AW87" si="60">SUM(AT83:AT86)</f>
        <v>3611</v>
      </c>
      <c r="AU87" s="55">
        <f t="shared" si="60"/>
        <v>902.75</v>
      </c>
      <c r="AV87" s="55">
        <f t="shared" si="60"/>
        <v>896.75599999999997</v>
      </c>
      <c r="AW87" s="198">
        <f t="shared" si="60"/>
        <v>5.9939999999999998</v>
      </c>
    </row>
    <row r="88" spans="1:49" x14ac:dyDescent="0.3">
      <c r="A88" s="62"/>
      <c r="B88" s="62"/>
      <c r="C88" s="62"/>
      <c r="D88" s="236"/>
      <c r="E88" s="43"/>
      <c r="F88" s="44"/>
      <c r="G88" s="98"/>
      <c r="H88" s="62"/>
      <c r="I88" s="98"/>
      <c r="J88" s="226"/>
      <c r="K88" s="226"/>
      <c r="L88" s="226"/>
      <c r="M88"/>
      <c r="N88" s="330"/>
      <c r="O88" s="331"/>
      <c r="P88" s="332"/>
      <c r="Q88" s="333"/>
      <c r="R88" s="280"/>
      <c r="S88" s="333"/>
      <c r="T88" s="334"/>
      <c r="U88" s="334"/>
      <c r="V88" s="334"/>
      <c r="X88" s="124"/>
      <c r="Y88" s="223"/>
      <c r="Z88" s="88"/>
      <c r="AA88" s="62"/>
      <c r="AB88" s="136"/>
      <c r="AC88" s="224"/>
      <c r="AD88" s="224"/>
      <c r="AE88" s="224"/>
      <c r="AG88" s="128"/>
      <c r="AH88" s="335"/>
      <c r="AI88" s="87"/>
      <c r="AJ88" s="62"/>
      <c r="AK88" s="134"/>
      <c r="AL88" s="336"/>
      <c r="AM88" s="336"/>
      <c r="AN88" s="336"/>
      <c r="AP88" s="6"/>
      <c r="AQ88" s="223"/>
      <c r="AR88" s="88"/>
      <c r="AS88" s="136"/>
      <c r="AT88" s="136"/>
      <c r="AU88" s="224"/>
      <c r="AV88" s="224"/>
      <c r="AW88" s="224"/>
    </row>
    <row r="89" spans="1:49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G89" s="128"/>
      <c r="AH89" s="335"/>
      <c r="AI89" s="87"/>
      <c r="AJ89" s="62"/>
      <c r="AK89" s="134"/>
      <c r="AL89" s="336"/>
      <c r="AM89" s="336"/>
      <c r="AN89" s="336"/>
      <c r="AP89" s="6"/>
      <c r="AQ89" s="223"/>
      <c r="AR89" s="88"/>
      <c r="AS89" s="136"/>
      <c r="AT89" s="136"/>
      <c r="AU89" s="224"/>
      <c r="AV89" s="224"/>
      <c r="AW89" s="224"/>
    </row>
    <row r="90" spans="1:49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G90" s="56"/>
    </row>
    <row r="91" spans="1:49" ht="30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4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49" ht="41.4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4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4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49" ht="16.2" customHeight="1" x14ac:dyDescent="0.25">
      <c r="A96"/>
      <c r="B96"/>
      <c r="C96"/>
      <c r="D96"/>
      <c r="E96"/>
      <c r="F96"/>
      <c r="G96"/>
      <c r="H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3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3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3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3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3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37" ht="18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37" ht="23.2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4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4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4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4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</sheetData>
  <mergeCells count="57">
    <mergeCell ref="F37:F38"/>
    <mergeCell ref="E37:E38"/>
    <mergeCell ref="I36:M36"/>
    <mergeCell ref="E36:F36"/>
    <mergeCell ref="S4:T4"/>
    <mergeCell ref="Q34:W34"/>
    <mergeCell ref="S3:V3"/>
    <mergeCell ref="E4:E5"/>
    <mergeCell ref="F4:F5"/>
    <mergeCell ref="I4:J4"/>
    <mergeCell ref="E3:F3"/>
    <mergeCell ref="I3:L3"/>
    <mergeCell ref="O3:P3"/>
    <mergeCell ref="O4:O5"/>
    <mergeCell ref="P4:P5"/>
    <mergeCell ref="A2:C3"/>
    <mergeCell ref="AQ3:AR3"/>
    <mergeCell ref="AT3:AW3"/>
    <mergeCell ref="AQ4:AQ5"/>
    <mergeCell ref="AR4:AR5"/>
    <mergeCell ref="AT4:AU4"/>
    <mergeCell ref="AI4:AI5"/>
    <mergeCell ref="AH3:AI3"/>
    <mergeCell ref="AK3:AN3"/>
    <mergeCell ref="AH4:AH5"/>
    <mergeCell ref="AK4:AL4"/>
    <mergeCell ref="Y3:Z3"/>
    <mergeCell ref="AB3:AE3"/>
    <mergeCell ref="Y4:Y5"/>
    <mergeCell ref="Z4:Z5"/>
    <mergeCell ref="AB4:AC4"/>
    <mergeCell ref="A51:C52"/>
    <mergeCell ref="E52:F52"/>
    <mergeCell ref="I52:L52"/>
    <mergeCell ref="O52:P52"/>
    <mergeCell ref="S52:V52"/>
    <mergeCell ref="Y52:Z52"/>
    <mergeCell ref="AB52:AE52"/>
    <mergeCell ref="AH52:AI52"/>
    <mergeCell ref="AK52:AN52"/>
    <mergeCell ref="AQ52:AR52"/>
    <mergeCell ref="AT53:AU53"/>
    <mergeCell ref="AT52:AW52"/>
    <mergeCell ref="E53:E54"/>
    <mergeCell ref="F53:F54"/>
    <mergeCell ref="I53:J53"/>
    <mergeCell ref="O53:O54"/>
    <mergeCell ref="P53:P54"/>
    <mergeCell ref="S53:T53"/>
    <mergeCell ref="Y53:Y54"/>
    <mergeCell ref="Z53:Z54"/>
    <mergeCell ref="AB53:AC53"/>
    <mergeCell ref="AH53:AH54"/>
    <mergeCell ref="AI53:AI54"/>
    <mergeCell ref="AK53:AL53"/>
    <mergeCell ref="AQ53:AQ54"/>
    <mergeCell ref="AR53:AR54"/>
  </mergeCells>
  <phoneticPr fontId="21" type="noConversion"/>
  <pageMargins left="0.25" right="0.25" top="0.75" bottom="0.75" header="0.3" footer="0.3"/>
  <pageSetup paperSize="8" scale="4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Reserves</vt:lpstr>
      <vt:lpstr>Summary</vt:lpstr>
      <vt:lpstr>CMS, Leisure &amp; Ins</vt:lpstr>
      <vt:lpstr>All Blocks</vt:lpstr>
      <vt:lpstr>'All Blocks'!Print_Area</vt:lpstr>
      <vt:lpstr>'CMS, Leisure &amp; Ins'!Print_Area</vt:lpstr>
      <vt:lpstr>Reserves!Print_Area</vt:lpstr>
      <vt:lpstr>Summary!Print_Area</vt:lpstr>
      <vt:lpstr>'All Blocks'!Print_Titles</vt:lpstr>
    </vt:vector>
  </TitlesOfParts>
  <Company>Mainstay Group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stuartbu</dc:creator>
  <cp:lastModifiedBy>Accounts</cp:lastModifiedBy>
  <cp:lastPrinted>2021-04-23T10:45:25Z</cp:lastPrinted>
  <dcterms:created xsi:type="dcterms:W3CDTF">2011-06-09T15:13:02Z</dcterms:created>
  <dcterms:modified xsi:type="dcterms:W3CDTF">2021-05-21T15:11:26Z</dcterms:modified>
</cp:coreProperties>
</file>