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Accounts\Documents\SITE PREVENTION MAINTENANCE PLAN 2020\"/>
    </mc:Choice>
  </mc:AlternateContent>
  <xr:revisionPtr revIDLastSave="0" documentId="8_{95E64BF2-1B9B-43CE-A1E4-ACDF9989FA1D}" xr6:coauthVersionLast="45" xr6:coauthVersionMax="45" xr10:uidLastSave="{00000000-0000-0000-0000-000000000000}"/>
  <bookViews>
    <workbookView xWindow="22932" yWindow="-108" windowWidth="23256" windowHeight="12576" tabRatio="964" activeTab="2" xr2:uid="{00000000-000D-0000-FFFF-FFFF00000000}"/>
  </bookViews>
  <sheets>
    <sheet name="Reserves 21-30" sheetId="38" r:id="rId1"/>
    <sheet name="Front Cover" sheetId="5" r:id="rId2"/>
    <sheet name="Summary" sheetId="29" r:id="rId3"/>
    <sheet name="Garages" sheetId="28" r:id="rId4"/>
    <sheet name="Hardstandings" sheetId="17" r:id="rId5"/>
    <sheet name="Boundarys" sheetId="18" r:id="rId6"/>
    <sheet name="Leisure Suite" sheetId="35" r:id="rId7"/>
    <sheet name=" Alexandra Apartments" sheetId="23" r:id="rId8"/>
    <sheet name="Alexandra Buildings" sheetId="37" r:id="rId9"/>
    <sheet name="Cliffe" sheetId="19" r:id="rId10"/>
    <sheet name="Edward" sheetId="27" r:id="rId11"/>
    <sheet name="Kingswood" sheetId="31" r:id="rId12"/>
    <sheet name="Muxlow" sheetId="34" r:id="rId13"/>
    <sheet name="Peveril" sheetId="26" r:id="rId14"/>
    <sheet name="Sheaf 1" sheetId="30" r:id="rId15"/>
    <sheet name="Sheaf 2" sheetId="6" r:id="rId16"/>
    <sheet name="Sheaf 3 Apartments" sheetId="24" r:id="rId17"/>
    <sheet name="Sheaf 3 Buildings" sheetId="36" r:id="rId18"/>
    <sheet name="Victoria" sheetId="32" r:id="rId19"/>
  </sheets>
  <definedNames>
    <definedName name="_xlnm.Print_Area" localSheetId="7">' Alexandra Apartments'!$A$1:$M$63</definedName>
    <definedName name="_xlnm.Print_Area" localSheetId="5">Boundarys!$A$1:$M$45</definedName>
    <definedName name="_xlnm.Print_Area" localSheetId="9">Cliffe!$A$1:$M$64</definedName>
    <definedName name="_xlnm.Print_Area" localSheetId="10">Edward!$A$1:$M$56</definedName>
    <definedName name="_xlnm.Print_Area" localSheetId="3">Garages!$A$1:$M$173</definedName>
    <definedName name="_xlnm.Print_Area" localSheetId="4">Hardstandings!$A$1:$M$66</definedName>
    <definedName name="_xlnm.Print_Area" localSheetId="11">Kingswood!$A$1:$M$58</definedName>
    <definedName name="_xlnm.Print_Area" localSheetId="6">'Leisure Suite'!$A$1:$M$44</definedName>
    <definedName name="_xlnm.Print_Area" localSheetId="12">Muxlow!$A$1:$M$62</definedName>
    <definedName name="_xlnm.Print_Area" localSheetId="13">Peveril!$A$1:$M$60</definedName>
    <definedName name="_xlnm.Print_Area" localSheetId="14">'Sheaf 1'!$A$1:$M$70</definedName>
    <definedName name="_xlnm.Print_Area" localSheetId="15">'Sheaf 2'!$A$1:$M$74</definedName>
    <definedName name="_xlnm.Print_Area" localSheetId="16">'Sheaf 3 Apartments'!$A$1:$M$56</definedName>
    <definedName name="_xlnm.Print_Area" localSheetId="17">'Sheaf 3 Buildings'!$A$1:$M$49</definedName>
    <definedName name="_xlnm.Print_Area" localSheetId="18">Victoria!$A$1:$M$47</definedName>
    <definedName name="_xlnm.Print_Titles" localSheetId="7">' Alexandra Apartments'!$1:$2</definedName>
    <definedName name="_xlnm.Print_Titles" localSheetId="9">Cliffe!$1:$2</definedName>
    <definedName name="_xlnm.Print_Titles" localSheetId="10">Edward!$1:$2</definedName>
    <definedName name="_xlnm.Print_Titles" localSheetId="3">Garages!$1:$2</definedName>
    <definedName name="_xlnm.Print_Titles" localSheetId="11">Kingswood!$1:$2</definedName>
    <definedName name="_xlnm.Print_Titles" localSheetId="12">Muxlow!$1:$2</definedName>
    <definedName name="_xlnm.Print_Titles" localSheetId="13">Peveril!$1:$2</definedName>
    <definedName name="_xlnm.Print_Titles" localSheetId="14">'Sheaf 1'!$1:$2</definedName>
    <definedName name="_xlnm.Print_Titles" localSheetId="15">'Sheaf 2'!$1:$2</definedName>
    <definedName name="_xlnm.Print_Titles" localSheetId="16">'Sheaf 3 Apartments'!$1:$2</definedName>
    <definedName name="_xlnm.Print_Titles" localSheetId="18">Victoria!$1:$2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7" i="38" l="1"/>
  <c r="C346" i="38"/>
  <c r="C345" i="38"/>
  <c r="C344" i="38"/>
  <c r="C343" i="38"/>
  <c r="C342" i="38"/>
  <c r="C341" i="38"/>
  <c r="C340" i="38"/>
  <c r="C339" i="38"/>
  <c r="C338" i="38"/>
  <c r="C337" i="38"/>
  <c r="C336" i="38"/>
  <c r="C334" i="38"/>
  <c r="J322" i="38"/>
  <c r="G322" i="38"/>
  <c r="F322" i="38"/>
  <c r="D322" i="38"/>
  <c r="C322" i="38"/>
  <c r="K321" i="38"/>
  <c r="J321" i="38"/>
  <c r="I321" i="38"/>
  <c r="H321" i="38"/>
  <c r="G321" i="38"/>
  <c r="F321" i="38"/>
  <c r="E321" i="38"/>
  <c r="D321" i="38"/>
  <c r="C321" i="38"/>
  <c r="K316" i="38"/>
  <c r="J316" i="38"/>
  <c r="G316" i="38"/>
  <c r="F316" i="38"/>
  <c r="D316" i="38"/>
  <c r="C316" i="38"/>
  <c r="K315" i="38"/>
  <c r="K322" i="38" s="1"/>
  <c r="J315" i="38"/>
  <c r="I315" i="38"/>
  <c r="I322" i="38" s="1"/>
  <c r="H315" i="38"/>
  <c r="E315" i="38"/>
  <c r="E322" i="38" s="1"/>
  <c r="C315" i="38"/>
  <c r="L314" i="38"/>
  <c r="J298" i="38"/>
  <c r="H298" i="38"/>
  <c r="G298" i="38"/>
  <c r="F298" i="38"/>
  <c r="E298" i="38"/>
  <c r="D298" i="38"/>
  <c r="C298" i="38"/>
  <c r="K297" i="38"/>
  <c r="J297" i="38"/>
  <c r="I297" i="38"/>
  <c r="H297" i="38"/>
  <c r="G297" i="38"/>
  <c r="F297" i="38"/>
  <c r="E297" i="38"/>
  <c r="D297" i="38"/>
  <c r="C297" i="38"/>
  <c r="J292" i="38"/>
  <c r="H292" i="38"/>
  <c r="G292" i="38"/>
  <c r="F292" i="38"/>
  <c r="E292" i="38"/>
  <c r="D292" i="38"/>
  <c r="C292" i="38"/>
  <c r="C294" i="38" s="1"/>
  <c r="C303" i="38" s="1"/>
  <c r="D287" i="38" s="1"/>
  <c r="D294" i="38" s="1"/>
  <c r="K291" i="38"/>
  <c r="J291" i="38"/>
  <c r="I291" i="38"/>
  <c r="L290" i="38"/>
  <c r="C279" i="38"/>
  <c r="D263" i="38" s="1"/>
  <c r="J274" i="38"/>
  <c r="H274" i="38"/>
  <c r="G274" i="38"/>
  <c r="F274" i="38"/>
  <c r="E274" i="38"/>
  <c r="D274" i="38"/>
  <c r="C274" i="38"/>
  <c r="K273" i="38"/>
  <c r="J273" i="38"/>
  <c r="I273" i="38"/>
  <c r="H273" i="38"/>
  <c r="G273" i="38"/>
  <c r="F273" i="38"/>
  <c r="E273" i="38"/>
  <c r="D273" i="38"/>
  <c r="C273" i="38"/>
  <c r="D270" i="38"/>
  <c r="J268" i="38"/>
  <c r="H268" i="38"/>
  <c r="G268" i="38"/>
  <c r="F268" i="38"/>
  <c r="E268" i="38"/>
  <c r="D268" i="38"/>
  <c r="C268" i="38"/>
  <c r="C270" i="38" s="1"/>
  <c r="K267" i="38"/>
  <c r="J267" i="38"/>
  <c r="I267" i="38"/>
  <c r="L266" i="38"/>
  <c r="H250" i="38"/>
  <c r="G250" i="38"/>
  <c r="E250" i="38"/>
  <c r="D250" i="38"/>
  <c r="C250" i="38"/>
  <c r="K249" i="38"/>
  <c r="J249" i="38"/>
  <c r="I249" i="38"/>
  <c r="H249" i="38"/>
  <c r="G249" i="38"/>
  <c r="F249" i="38"/>
  <c r="E249" i="38"/>
  <c r="D249" i="38"/>
  <c r="C249" i="38"/>
  <c r="N247" i="38"/>
  <c r="N248" i="38" s="1"/>
  <c r="N249" i="38" s="1"/>
  <c r="O249" i="38" s="1"/>
  <c r="K244" i="38"/>
  <c r="H244" i="38"/>
  <c r="G244" i="38"/>
  <c r="E244" i="38"/>
  <c r="D244" i="38"/>
  <c r="C244" i="38"/>
  <c r="K243" i="38"/>
  <c r="K250" i="38" s="1"/>
  <c r="J243" i="38"/>
  <c r="J244" i="38" s="1"/>
  <c r="I243" i="38"/>
  <c r="F243" i="38"/>
  <c r="D243" i="38"/>
  <c r="L242" i="38"/>
  <c r="C231" i="38"/>
  <c r="D215" i="38" s="1"/>
  <c r="D222" i="38" s="1"/>
  <c r="K226" i="38"/>
  <c r="J226" i="38"/>
  <c r="I226" i="38"/>
  <c r="F226" i="38"/>
  <c r="E226" i="38"/>
  <c r="D226" i="38"/>
  <c r="C226" i="38"/>
  <c r="K225" i="38"/>
  <c r="J225" i="38"/>
  <c r="I225" i="38"/>
  <c r="H225" i="38"/>
  <c r="G225" i="38"/>
  <c r="F225" i="38"/>
  <c r="E225" i="38"/>
  <c r="D225" i="38"/>
  <c r="C225" i="38"/>
  <c r="N223" i="38"/>
  <c r="N224" i="38" s="1"/>
  <c r="N225" i="38" s="1"/>
  <c r="O225" i="38" s="1"/>
  <c r="C222" i="38"/>
  <c r="K220" i="38"/>
  <c r="J220" i="38"/>
  <c r="I220" i="38"/>
  <c r="F220" i="38"/>
  <c r="E220" i="38"/>
  <c r="D220" i="38"/>
  <c r="C220" i="38"/>
  <c r="H219" i="38"/>
  <c r="G219" i="38"/>
  <c r="E219" i="38"/>
  <c r="L218" i="38"/>
  <c r="K202" i="38"/>
  <c r="J202" i="38"/>
  <c r="I202" i="38"/>
  <c r="H202" i="38"/>
  <c r="E202" i="38"/>
  <c r="D202" i="38"/>
  <c r="K201" i="38"/>
  <c r="J201" i="38"/>
  <c r="I201" i="38"/>
  <c r="H201" i="38"/>
  <c r="G201" i="38"/>
  <c r="F201" i="38"/>
  <c r="E201" i="38"/>
  <c r="D201" i="38"/>
  <c r="C201" i="38"/>
  <c r="K196" i="38"/>
  <c r="J196" i="38"/>
  <c r="I196" i="38"/>
  <c r="H196" i="38"/>
  <c r="E196" i="38"/>
  <c r="D196" i="38"/>
  <c r="G195" i="38"/>
  <c r="F195" i="38"/>
  <c r="C195" i="38"/>
  <c r="C202" i="38" s="1"/>
  <c r="L194" i="38"/>
  <c r="K179" i="38"/>
  <c r="J179" i="38"/>
  <c r="I179" i="38"/>
  <c r="H179" i="38"/>
  <c r="G179" i="38"/>
  <c r="K178" i="38"/>
  <c r="J178" i="38"/>
  <c r="I178" i="38"/>
  <c r="H178" i="38"/>
  <c r="G178" i="38"/>
  <c r="F178" i="38"/>
  <c r="E178" i="38"/>
  <c r="D178" i="38"/>
  <c r="C178" i="38"/>
  <c r="K173" i="38"/>
  <c r="J173" i="38"/>
  <c r="I173" i="38"/>
  <c r="H173" i="38"/>
  <c r="G173" i="38"/>
  <c r="F172" i="38"/>
  <c r="F179" i="38" s="1"/>
  <c r="E172" i="38"/>
  <c r="E173" i="38" s="1"/>
  <c r="D172" i="38"/>
  <c r="D179" i="38" s="1"/>
  <c r="C172" i="38"/>
  <c r="C179" i="38" s="1"/>
  <c r="L171" i="38"/>
  <c r="J156" i="38"/>
  <c r="H156" i="38"/>
  <c r="F156" i="38"/>
  <c r="E156" i="38"/>
  <c r="D156" i="38"/>
  <c r="C156" i="38"/>
  <c r="K155" i="38"/>
  <c r="J155" i="38"/>
  <c r="I155" i="38"/>
  <c r="H155" i="38"/>
  <c r="G155" i="38"/>
  <c r="F155" i="38"/>
  <c r="E155" i="38"/>
  <c r="D155" i="38"/>
  <c r="C155" i="38"/>
  <c r="J150" i="38"/>
  <c r="H150" i="38"/>
  <c r="F150" i="38"/>
  <c r="E150" i="38"/>
  <c r="D150" i="38"/>
  <c r="L149" i="38"/>
  <c r="N149" i="38" s="1"/>
  <c r="O149" i="38" s="1"/>
  <c r="K149" i="38"/>
  <c r="J149" i="38"/>
  <c r="I149" i="38"/>
  <c r="I156" i="38" s="1"/>
  <c r="G149" i="38"/>
  <c r="G150" i="38" s="1"/>
  <c r="C149" i="38"/>
  <c r="C150" i="38" s="1"/>
  <c r="L148" i="38"/>
  <c r="K133" i="38"/>
  <c r="J133" i="38"/>
  <c r="I133" i="38"/>
  <c r="H133" i="38"/>
  <c r="G133" i="38"/>
  <c r="F133" i="38"/>
  <c r="C133" i="38"/>
  <c r="K132" i="38"/>
  <c r="J132" i="38"/>
  <c r="I132" i="38"/>
  <c r="H132" i="38"/>
  <c r="G132" i="38"/>
  <c r="F132" i="38"/>
  <c r="E132" i="38"/>
  <c r="D132" i="38"/>
  <c r="C132" i="38"/>
  <c r="K127" i="38"/>
  <c r="J127" i="38"/>
  <c r="I127" i="38"/>
  <c r="H127" i="38"/>
  <c r="G127" i="38"/>
  <c r="F127" i="38"/>
  <c r="D127" i="38"/>
  <c r="C127" i="38"/>
  <c r="E126" i="38"/>
  <c r="D126" i="38"/>
  <c r="D133" i="38" s="1"/>
  <c r="C126" i="38"/>
  <c r="L125" i="38"/>
  <c r="K110" i="38"/>
  <c r="J110" i="38"/>
  <c r="I110" i="38"/>
  <c r="G110" i="38"/>
  <c r="F110" i="38"/>
  <c r="E110" i="38"/>
  <c r="C110" i="38"/>
  <c r="K109" i="38"/>
  <c r="J109" i="38"/>
  <c r="I109" i="38"/>
  <c r="H109" i="38"/>
  <c r="G109" i="38"/>
  <c r="F109" i="38"/>
  <c r="E109" i="38"/>
  <c r="D109" i="38"/>
  <c r="C109" i="38"/>
  <c r="K104" i="38"/>
  <c r="J104" i="38"/>
  <c r="I104" i="38"/>
  <c r="G104" i="38"/>
  <c r="F104" i="38"/>
  <c r="E104" i="38"/>
  <c r="C104" i="38"/>
  <c r="L103" i="38"/>
  <c r="N103" i="38" s="1"/>
  <c r="O103" i="38" s="1"/>
  <c r="H103" i="38"/>
  <c r="F103" i="38"/>
  <c r="D103" i="38"/>
  <c r="D110" i="38" s="1"/>
  <c r="L102" i="38"/>
  <c r="M103" i="38" s="1"/>
  <c r="H87" i="38"/>
  <c r="K86" i="38"/>
  <c r="J86" i="38"/>
  <c r="I86" i="38"/>
  <c r="H86" i="38"/>
  <c r="G86" i="38"/>
  <c r="F86" i="38"/>
  <c r="E86" i="38"/>
  <c r="D86" i="38"/>
  <c r="C86" i="38"/>
  <c r="H81" i="38"/>
  <c r="K80" i="38"/>
  <c r="K81" i="38" s="1"/>
  <c r="J80" i="38"/>
  <c r="J81" i="38" s="1"/>
  <c r="I80" i="38"/>
  <c r="I87" i="38" s="1"/>
  <c r="G80" i="38"/>
  <c r="G87" i="38" s="1"/>
  <c r="F80" i="38"/>
  <c r="F87" i="38" s="1"/>
  <c r="E80" i="38"/>
  <c r="E87" i="38" s="1"/>
  <c r="D80" i="38"/>
  <c r="D81" i="38" s="1"/>
  <c r="C80" i="38"/>
  <c r="C87" i="38" s="1"/>
  <c r="L79" i="38"/>
  <c r="K64" i="38"/>
  <c r="J64" i="38"/>
  <c r="I64" i="38"/>
  <c r="H64" i="38"/>
  <c r="G64" i="38"/>
  <c r="F64" i="38"/>
  <c r="E64" i="38"/>
  <c r="C64" i="38"/>
  <c r="K63" i="38"/>
  <c r="J63" i="38"/>
  <c r="I63" i="38"/>
  <c r="H63" i="38"/>
  <c r="G63" i="38"/>
  <c r="F63" i="38"/>
  <c r="E63" i="38"/>
  <c r="D63" i="38"/>
  <c r="C63" i="38"/>
  <c r="C60" i="38"/>
  <c r="C69" i="38" s="1"/>
  <c r="D53" i="38" s="1"/>
  <c r="K58" i="38"/>
  <c r="J58" i="38"/>
  <c r="I58" i="38"/>
  <c r="H58" i="38"/>
  <c r="G58" i="38"/>
  <c r="F58" i="38"/>
  <c r="E58" i="38"/>
  <c r="C58" i="38"/>
  <c r="D57" i="38"/>
  <c r="D64" i="38" s="1"/>
  <c r="L56" i="38"/>
  <c r="H40" i="38"/>
  <c r="D40" i="38"/>
  <c r="C39" i="38"/>
  <c r="H34" i="38"/>
  <c r="D34" i="38"/>
  <c r="K33" i="38"/>
  <c r="K40" i="38" s="1"/>
  <c r="J33" i="38"/>
  <c r="J40" i="38" s="1"/>
  <c r="I33" i="38"/>
  <c r="I40" i="38" s="1"/>
  <c r="H33" i="38"/>
  <c r="G33" i="38"/>
  <c r="G40" i="38" s="1"/>
  <c r="F33" i="38"/>
  <c r="F40" i="38" s="1"/>
  <c r="E33" i="38"/>
  <c r="E34" i="38" s="1"/>
  <c r="D33" i="38"/>
  <c r="C33" i="38"/>
  <c r="C40" i="38" s="1"/>
  <c r="L32" i="38"/>
  <c r="J18" i="38"/>
  <c r="F18" i="38"/>
  <c r="C17" i="38"/>
  <c r="J12" i="38"/>
  <c r="F12" i="38"/>
  <c r="K11" i="38"/>
  <c r="J11" i="38"/>
  <c r="I11" i="38"/>
  <c r="I18" i="38" s="1"/>
  <c r="H11" i="38"/>
  <c r="H18" i="38" s="1"/>
  <c r="G11" i="38"/>
  <c r="F11" i="38"/>
  <c r="E11" i="38"/>
  <c r="E18" i="38" s="1"/>
  <c r="D11" i="38"/>
  <c r="D18" i="38" s="1"/>
  <c r="C11" i="38"/>
  <c r="L10" i="38"/>
  <c r="F113" i="38" l="1"/>
  <c r="F338" i="38" s="1"/>
  <c r="C18" i="38"/>
  <c r="L11" i="38"/>
  <c r="N11" i="38" s="1"/>
  <c r="O11" i="38" s="1"/>
  <c r="C12" i="38"/>
  <c r="G12" i="38"/>
  <c r="G18" i="38"/>
  <c r="K18" i="38"/>
  <c r="K12" i="38"/>
  <c r="M57" i="38"/>
  <c r="H111" i="38"/>
  <c r="D111" i="38"/>
  <c r="K111" i="38"/>
  <c r="G111" i="38"/>
  <c r="C111" i="38"/>
  <c r="I111" i="38"/>
  <c r="I113" i="38" s="1"/>
  <c r="I338" i="38" s="1"/>
  <c r="E111" i="38"/>
  <c r="E113" i="38" s="1"/>
  <c r="E338" i="38" s="1"/>
  <c r="F111" i="38"/>
  <c r="J111" i="38"/>
  <c r="J113" i="38" s="1"/>
  <c r="J338" i="38" s="1"/>
  <c r="E40" i="38"/>
  <c r="D87" i="38"/>
  <c r="C129" i="38"/>
  <c r="C138" i="38" s="1"/>
  <c r="D122" i="38" s="1"/>
  <c r="D129" i="38" s="1"/>
  <c r="E179" i="38"/>
  <c r="C246" i="38"/>
  <c r="C255" i="38" s="1"/>
  <c r="D239" i="38" s="1"/>
  <c r="D246" i="38" s="1"/>
  <c r="I81" i="38"/>
  <c r="J87" i="38"/>
  <c r="K113" i="38"/>
  <c r="K338" i="38" s="1"/>
  <c r="E133" i="38"/>
  <c r="E127" i="38"/>
  <c r="L127" i="38" s="1"/>
  <c r="G156" i="38"/>
  <c r="G159" i="38" s="1"/>
  <c r="G340" i="38" s="1"/>
  <c r="D12" i="38"/>
  <c r="H12" i="38"/>
  <c r="F34" i="38"/>
  <c r="J34" i="38"/>
  <c r="L57" i="38"/>
  <c r="N57" i="38" s="1"/>
  <c r="O57" i="38" s="1"/>
  <c r="F81" i="38"/>
  <c r="K87" i="38"/>
  <c r="C106" i="38"/>
  <c r="C115" i="38" s="1"/>
  <c r="D99" i="38" s="1"/>
  <c r="D113" i="38"/>
  <c r="L126" i="38"/>
  <c r="N126" i="38" s="1"/>
  <c r="O126" i="38" s="1"/>
  <c r="F202" i="38"/>
  <c r="F196" i="38"/>
  <c r="H157" i="38"/>
  <c r="H159" i="38" s="1"/>
  <c r="H340" i="38" s="1"/>
  <c r="D157" i="38"/>
  <c r="K157" i="38"/>
  <c r="G157" i="38"/>
  <c r="C157" i="38"/>
  <c r="J157" i="38"/>
  <c r="I157" i="38"/>
  <c r="I159" i="38" s="1"/>
  <c r="I340" i="38" s="1"/>
  <c r="E157" i="38"/>
  <c r="E159" i="38" s="1"/>
  <c r="E340" i="38" s="1"/>
  <c r="H226" i="38"/>
  <c r="H220" i="38"/>
  <c r="I250" i="38"/>
  <c r="I244" i="38"/>
  <c r="K274" i="38"/>
  <c r="K268" i="38"/>
  <c r="I34" i="38"/>
  <c r="E81" i="38"/>
  <c r="G113" i="38"/>
  <c r="G338" i="38" s="1"/>
  <c r="D159" i="38"/>
  <c r="F157" i="38"/>
  <c r="F159" i="38" s="1"/>
  <c r="F340" i="38" s="1"/>
  <c r="M172" i="38"/>
  <c r="E12" i="38"/>
  <c r="I12" i="38"/>
  <c r="L33" i="38"/>
  <c r="C34" i="38"/>
  <c r="G34" i="38"/>
  <c r="K34" i="38"/>
  <c r="D58" i="38"/>
  <c r="L58" i="38" s="1"/>
  <c r="L80" i="38"/>
  <c r="C81" i="38"/>
  <c r="G81" i="38"/>
  <c r="H110" i="38"/>
  <c r="H113" i="38" s="1"/>
  <c r="H338" i="38" s="1"/>
  <c r="H104" i="38"/>
  <c r="C152" i="38"/>
  <c r="C161" i="38" s="1"/>
  <c r="D145" i="38" s="1"/>
  <c r="D152" i="38" s="1"/>
  <c r="D161" i="38" s="1"/>
  <c r="E145" i="38" s="1"/>
  <c r="E152" i="38" s="1"/>
  <c r="E161" i="38" s="1"/>
  <c r="F145" i="38" s="1"/>
  <c r="F152" i="38" s="1"/>
  <c r="F161" i="38" s="1"/>
  <c r="G145" i="38" s="1"/>
  <c r="G152" i="38" s="1"/>
  <c r="K156" i="38"/>
  <c r="K150" i="38"/>
  <c r="J159" i="38"/>
  <c r="J340" i="38" s="1"/>
  <c r="F173" i="38"/>
  <c r="G202" i="38"/>
  <c r="G196" i="38"/>
  <c r="G226" i="38"/>
  <c r="G220" i="38"/>
  <c r="L220" i="38" s="1"/>
  <c r="D104" i="38"/>
  <c r="L104" i="38" s="1"/>
  <c r="L292" i="38"/>
  <c r="H322" i="38"/>
  <c r="H316" i="38"/>
  <c r="L315" i="38"/>
  <c r="N315" i="38" s="1"/>
  <c r="O315" i="38" s="1"/>
  <c r="M149" i="38"/>
  <c r="K159" i="38"/>
  <c r="K340" i="38" s="1"/>
  <c r="L219" i="38"/>
  <c r="N219" i="38" s="1"/>
  <c r="O219" i="38" s="1"/>
  <c r="F250" i="38"/>
  <c r="F244" i="38"/>
  <c r="L244" i="38" s="1"/>
  <c r="L243" i="38"/>
  <c r="C318" i="38"/>
  <c r="C327" i="38" s="1"/>
  <c r="D311" i="38" s="1"/>
  <c r="D318" i="38" s="1"/>
  <c r="L316" i="38"/>
  <c r="K298" i="38"/>
  <c r="K292" i="38"/>
  <c r="L172" i="38"/>
  <c r="N172" i="38" s="1"/>
  <c r="O172" i="38" s="1"/>
  <c r="C173" i="38"/>
  <c r="L195" i="38"/>
  <c r="N195" i="38" s="1"/>
  <c r="O195" i="38" s="1"/>
  <c r="C196" i="38"/>
  <c r="J250" i="38"/>
  <c r="I150" i="38"/>
  <c r="L150" i="38" s="1"/>
  <c r="D173" i="38"/>
  <c r="I274" i="38"/>
  <c r="I268" i="38"/>
  <c r="L268" i="38" s="1"/>
  <c r="L267" i="38"/>
  <c r="I298" i="38"/>
  <c r="I292" i="38"/>
  <c r="L291" i="38"/>
  <c r="E316" i="38"/>
  <c r="I316" i="38"/>
  <c r="L196" i="38" l="1"/>
  <c r="C198" i="38"/>
  <c r="C207" i="38" s="1"/>
  <c r="D191" i="38" s="1"/>
  <c r="D198" i="38" s="1"/>
  <c r="K227" i="38"/>
  <c r="K229" i="38" s="1"/>
  <c r="K343" i="38" s="1"/>
  <c r="G227" i="38"/>
  <c r="G229" i="38" s="1"/>
  <c r="G343" i="38" s="1"/>
  <c r="C227" i="38"/>
  <c r="J227" i="38"/>
  <c r="J229" i="38" s="1"/>
  <c r="J343" i="38" s="1"/>
  <c r="F227" i="38"/>
  <c r="F229" i="38" s="1"/>
  <c r="F343" i="38" s="1"/>
  <c r="D227" i="38"/>
  <c r="D229" i="38" s="1"/>
  <c r="I227" i="38"/>
  <c r="I229" i="38" s="1"/>
  <c r="I343" i="38" s="1"/>
  <c r="E227" i="38"/>
  <c r="E229" i="38" s="1"/>
  <c r="E343" i="38" s="1"/>
  <c r="H227" i="38"/>
  <c r="H229" i="38" s="1"/>
  <c r="H343" i="38" s="1"/>
  <c r="I323" i="38"/>
  <c r="I325" i="38" s="1"/>
  <c r="I347" i="38" s="1"/>
  <c r="E323" i="38"/>
  <c r="E325" i="38" s="1"/>
  <c r="E347" i="38" s="1"/>
  <c r="H323" i="38"/>
  <c r="H325" i="38" s="1"/>
  <c r="H347" i="38" s="1"/>
  <c r="D323" i="38"/>
  <c r="D325" i="38" s="1"/>
  <c r="K323" i="38"/>
  <c r="K325" i="38" s="1"/>
  <c r="K347" i="38" s="1"/>
  <c r="G323" i="38"/>
  <c r="G325" i="38" s="1"/>
  <c r="G347" i="38" s="1"/>
  <c r="C323" i="38"/>
  <c r="J323" i="38"/>
  <c r="J325" i="38" s="1"/>
  <c r="J347" i="38" s="1"/>
  <c r="F323" i="38"/>
  <c r="F325" i="38" s="1"/>
  <c r="F347" i="38" s="1"/>
  <c r="M219" i="38"/>
  <c r="G161" i="38"/>
  <c r="H145" i="38" s="1"/>
  <c r="H152" i="38" s="1"/>
  <c r="H161" i="38" s="1"/>
  <c r="I145" i="38" s="1"/>
  <c r="I152" i="38" s="1"/>
  <c r="I161" i="38" s="1"/>
  <c r="J145" i="38" s="1"/>
  <c r="J152" i="38" s="1"/>
  <c r="J161" i="38" s="1"/>
  <c r="K145" i="38" s="1"/>
  <c r="K152" i="38" s="1"/>
  <c r="K161" i="38" s="1"/>
  <c r="D338" i="38"/>
  <c r="L113" i="38"/>
  <c r="D60" i="38"/>
  <c r="N267" i="38"/>
  <c r="O267" i="38" s="1"/>
  <c r="M267" i="38"/>
  <c r="K203" i="38"/>
  <c r="K205" i="38" s="1"/>
  <c r="K342" i="38" s="1"/>
  <c r="G203" i="38"/>
  <c r="G205" i="38" s="1"/>
  <c r="G342" i="38" s="1"/>
  <c r="C203" i="38"/>
  <c r="J203" i="38"/>
  <c r="J205" i="38" s="1"/>
  <c r="J342" i="38" s="1"/>
  <c r="F203" i="38"/>
  <c r="F205" i="38" s="1"/>
  <c r="F342" i="38" s="1"/>
  <c r="I203" i="38"/>
  <c r="I205" i="38" s="1"/>
  <c r="I342" i="38" s="1"/>
  <c r="H203" i="38"/>
  <c r="H205" i="38" s="1"/>
  <c r="H342" i="38" s="1"/>
  <c r="D203" i="38"/>
  <c r="D205" i="38" s="1"/>
  <c r="E203" i="38"/>
  <c r="E205" i="38" s="1"/>
  <c r="E342" i="38" s="1"/>
  <c r="N243" i="38"/>
  <c r="O243" i="38" s="1"/>
  <c r="M243" i="38"/>
  <c r="D138" i="38"/>
  <c r="E122" i="38" s="1"/>
  <c r="E129" i="38" s="1"/>
  <c r="H19" i="38"/>
  <c r="H21" i="38" s="1"/>
  <c r="H334" i="38" s="1"/>
  <c r="D19" i="38"/>
  <c r="D21" i="38" s="1"/>
  <c r="J19" i="38"/>
  <c r="J21" i="38" s="1"/>
  <c r="J334" i="38" s="1"/>
  <c r="K19" i="38"/>
  <c r="K21" i="38" s="1"/>
  <c r="K334" i="38" s="1"/>
  <c r="G19" i="38"/>
  <c r="C19" i="38"/>
  <c r="F19" i="38"/>
  <c r="F21" i="38" s="1"/>
  <c r="F334" i="38" s="1"/>
  <c r="E19" i="38"/>
  <c r="E21" i="38" s="1"/>
  <c r="E334" i="38" s="1"/>
  <c r="I19" i="38"/>
  <c r="I21" i="38" s="1"/>
  <c r="I334" i="38" s="1"/>
  <c r="L173" i="38"/>
  <c r="C175" i="38"/>
  <c r="C184" i="38" s="1"/>
  <c r="D168" i="38" s="1"/>
  <c r="D175" i="38" s="1"/>
  <c r="M315" i="38"/>
  <c r="C83" i="38"/>
  <c r="C92" i="38" s="1"/>
  <c r="D76" i="38" s="1"/>
  <c r="D83" i="38" s="1"/>
  <c r="L81" i="38"/>
  <c r="D340" i="38"/>
  <c r="L159" i="38"/>
  <c r="M126" i="38"/>
  <c r="D106" i="38"/>
  <c r="D115" i="38" s="1"/>
  <c r="E99" i="38" s="1"/>
  <c r="E106" i="38" s="1"/>
  <c r="E115" i="38" s="1"/>
  <c r="F99" i="38" s="1"/>
  <c r="F106" i="38" s="1"/>
  <c r="F115" i="38" s="1"/>
  <c r="G99" i="38" s="1"/>
  <c r="G106" i="38" s="1"/>
  <c r="G115" i="38" s="1"/>
  <c r="H99" i="38" s="1"/>
  <c r="H106" i="38" s="1"/>
  <c r="H115" i="38" s="1"/>
  <c r="I99" i="38" s="1"/>
  <c r="I106" i="38" s="1"/>
  <c r="I115" i="38" s="1"/>
  <c r="J99" i="38" s="1"/>
  <c r="J106" i="38" s="1"/>
  <c r="J115" i="38" s="1"/>
  <c r="K99" i="38" s="1"/>
  <c r="K106" i="38" s="1"/>
  <c r="K115" i="38" s="1"/>
  <c r="E182" i="38"/>
  <c r="E341" i="38" s="1"/>
  <c r="G21" i="38"/>
  <c r="G334" i="38" s="1"/>
  <c r="M11" i="38"/>
  <c r="N33" i="38"/>
  <c r="O33" i="38" s="1"/>
  <c r="M33" i="38"/>
  <c r="C14" i="38"/>
  <c r="C23" i="38" s="1"/>
  <c r="D7" i="38" s="1"/>
  <c r="D14" i="38" s="1"/>
  <c r="D23" i="38" s="1"/>
  <c r="E7" i="38" s="1"/>
  <c r="E14" i="38" s="1"/>
  <c r="L12" i="38"/>
  <c r="N291" i="38"/>
  <c r="O291" i="38" s="1"/>
  <c r="M291" i="38"/>
  <c r="M195" i="38"/>
  <c r="J134" i="38"/>
  <c r="J136" i="38" s="1"/>
  <c r="J339" i="38" s="1"/>
  <c r="H134" i="38"/>
  <c r="H136" i="38" s="1"/>
  <c r="H339" i="38" s="1"/>
  <c r="D134" i="38"/>
  <c r="D136" i="38" s="1"/>
  <c r="G134" i="38"/>
  <c r="G136" i="38" s="1"/>
  <c r="G339" i="38" s="1"/>
  <c r="C134" i="38"/>
  <c r="K134" i="38"/>
  <c r="K136" i="38" s="1"/>
  <c r="K339" i="38" s="1"/>
  <c r="I134" i="38"/>
  <c r="I136" i="38" s="1"/>
  <c r="I339" i="38" s="1"/>
  <c r="F134" i="38"/>
  <c r="F136" i="38" s="1"/>
  <c r="F339" i="38" s="1"/>
  <c r="E134" i="38"/>
  <c r="E136" i="38" s="1"/>
  <c r="E339" i="38" s="1"/>
  <c r="K180" i="38"/>
  <c r="K182" i="38" s="1"/>
  <c r="K341" i="38" s="1"/>
  <c r="G180" i="38"/>
  <c r="G182" i="38" s="1"/>
  <c r="G341" i="38" s="1"/>
  <c r="C180" i="38"/>
  <c r="J180" i="38"/>
  <c r="J182" i="38" s="1"/>
  <c r="J341" i="38" s="1"/>
  <c r="F180" i="38"/>
  <c r="F182" i="38" s="1"/>
  <c r="F341" i="38" s="1"/>
  <c r="I180" i="38"/>
  <c r="I182" i="38" s="1"/>
  <c r="I341" i="38" s="1"/>
  <c r="H180" i="38"/>
  <c r="H182" i="38" s="1"/>
  <c r="H341" i="38" s="1"/>
  <c r="E180" i="38"/>
  <c r="D180" i="38"/>
  <c r="D182" i="38" s="1"/>
  <c r="N80" i="38"/>
  <c r="O80" i="38" s="1"/>
  <c r="M80" i="38"/>
  <c r="C36" i="38"/>
  <c r="L34" i="38"/>
  <c r="K65" i="38"/>
  <c r="K67" i="38" s="1"/>
  <c r="K336" i="38" s="1"/>
  <c r="G65" i="38"/>
  <c r="G67" i="38" s="1"/>
  <c r="G336" i="38" s="1"/>
  <c r="C65" i="38"/>
  <c r="E65" i="38"/>
  <c r="E67" i="38" s="1"/>
  <c r="E336" i="38" s="1"/>
  <c r="H65" i="38"/>
  <c r="H67" i="38" s="1"/>
  <c r="H336" i="38" s="1"/>
  <c r="J65" i="38"/>
  <c r="J67" i="38" s="1"/>
  <c r="J336" i="38" s="1"/>
  <c r="F65" i="38"/>
  <c r="F67" i="38" s="1"/>
  <c r="F336" i="38" s="1"/>
  <c r="I65" i="38"/>
  <c r="I67" i="38" s="1"/>
  <c r="I336" i="38" s="1"/>
  <c r="D65" i="38"/>
  <c r="D67" i="38" s="1"/>
  <c r="J41" i="38" l="1"/>
  <c r="J43" i="38" s="1"/>
  <c r="J335" i="38" s="1"/>
  <c r="F41" i="38"/>
  <c r="F43" i="38" s="1"/>
  <c r="F335" i="38" s="1"/>
  <c r="F348" i="38" s="1"/>
  <c r="G41" i="38"/>
  <c r="G43" i="38" s="1"/>
  <c r="G335" i="38" s="1"/>
  <c r="G348" i="38" s="1"/>
  <c r="I41" i="38"/>
  <c r="I43" i="38" s="1"/>
  <c r="I335" i="38" s="1"/>
  <c r="E41" i="38"/>
  <c r="E43" i="38" s="1"/>
  <c r="E335" i="38" s="1"/>
  <c r="H41" i="38"/>
  <c r="H43" i="38" s="1"/>
  <c r="H335" i="38" s="1"/>
  <c r="D41" i="38"/>
  <c r="D43" i="38" s="1"/>
  <c r="D335" i="38" s="1"/>
  <c r="C41" i="38"/>
  <c r="C43" i="38" s="1"/>
  <c r="K41" i="38"/>
  <c r="K43" i="38" s="1"/>
  <c r="K335" i="38" s="1"/>
  <c r="K348" i="38" s="1"/>
  <c r="E138" i="38"/>
  <c r="F122" i="38" s="1"/>
  <c r="F129" i="38" s="1"/>
  <c r="F138" i="38" s="1"/>
  <c r="G122" i="38" s="1"/>
  <c r="G129" i="38" s="1"/>
  <c r="G138" i="38" s="1"/>
  <c r="H122" i="38" s="1"/>
  <c r="H129" i="38" s="1"/>
  <c r="H138" i="38" s="1"/>
  <c r="I122" i="38" s="1"/>
  <c r="I129" i="38" s="1"/>
  <c r="I138" i="38" s="1"/>
  <c r="J122" i="38" s="1"/>
  <c r="J129" i="38" s="1"/>
  <c r="J138" i="38" s="1"/>
  <c r="K122" i="38" s="1"/>
  <c r="K129" i="38" s="1"/>
  <c r="K138" i="38" s="1"/>
  <c r="D184" i="38"/>
  <c r="E168" i="38" s="1"/>
  <c r="E175" i="38" s="1"/>
  <c r="E184" i="38" s="1"/>
  <c r="F168" i="38" s="1"/>
  <c r="F175" i="38" s="1"/>
  <c r="F184" i="38" s="1"/>
  <c r="G168" i="38" s="1"/>
  <c r="G175" i="38" s="1"/>
  <c r="G184" i="38" s="1"/>
  <c r="H168" i="38" s="1"/>
  <c r="H175" i="38" s="1"/>
  <c r="H184" i="38" s="1"/>
  <c r="I168" i="38" s="1"/>
  <c r="I175" i="38" s="1"/>
  <c r="I184" i="38" s="1"/>
  <c r="J168" i="38" s="1"/>
  <c r="J175" i="38" s="1"/>
  <c r="J184" i="38" s="1"/>
  <c r="K168" i="38" s="1"/>
  <c r="K175" i="38" s="1"/>
  <c r="K184" i="38" s="1"/>
  <c r="H275" i="38"/>
  <c r="H277" i="38" s="1"/>
  <c r="H345" i="38" s="1"/>
  <c r="D275" i="38"/>
  <c r="D277" i="38" s="1"/>
  <c r="J275" i="38"/>
  <c r="J277" i="38" s="1"/>
  <c r="J345" i="38" s="1"/>
  <c r="F275" i="38"/>
  <c r="F277" i="38" s="1"/>
  <c r="F345" i="38" s="1"/>
  <c r="I275" i="38"/>
  <c r="I277" i="38" s="1"/>
  <c r="I345" i="38" s="1"/>
  <c r="G275" i="38"/>
  <c r="G277" i="38" s="1"/>
  <c r="G345" i="38" s="1"/>
  <c r="C275" i="38"/>
  <c r="K275" i="38"/>
  <c r="K277" i="38" s="1"/>
  <c r="K345" i="38" s="1"/>
  <c r="E275" i="38"/>
  <c r="E277" i="38" s="1"/>
  <c r="E345" i="38" s="1"/>
  <c r="D207" i="38"/>
  <c r="E191" i="38" s="1"/>
  <c r="E198" i="38" s="1"/>
  <c r="E207" i="38" s="1"/>
  <c r="F191" i="38" s="1"/>
  <c r="F198" i="38" s="1"/>
  <c r="F207" i="38" s="1"/>
  <c r="G191" i="38" s="1"/>
  <c r="G198" i="38" s="1"/>
  <c r="G207" i="38" s="1"/>
  <c r="H191" i="38" s="1"/>
  <c r="H198" i="38" s="1"/>
  <c r="H207" i="38" s="1"/>
  <c r="I191" i="38" s="1"/>
  <c r="I198" i="38" s="1"/>
  <c r="I207" i="38" s="1"/>
  <c r="J191" i="38" s="1"/>
  <c r="J198" i="38" s="1"/>
  <c r="J207" i="38" s="1"/>
  <c r="K191" i="38" s="1"/>
  <c r="K198" i="38" s="1"/>
  <c r="K207" i="38" s="1"/>
  <c r="H88" i="38"/>
  <c r="H90" i="38" s="1"/>
  <c r="H337" i="38" s="1"/>
  <c r="D88" i="38"/>
  <c r="D90" i="38" s="1"/>
  <c r="K88" i="38"/>
  <c r="K90" i="38" s="1"/>
  <c r="K337" i="38" s="1"/>
  <c r="G88" i="38"/>
  <c r="G90" i="38" s="1"/>
  <c r="G337" i="38" s="1"/>
  <c r="C88" i="38"/>
  <c r="E88" i="38"/>
  <c r="E90" i="38" s="1"/>
  <c r="E337" i="38" s="1"/>
  <c r="I88" i="38"/>
  <c r="I90" i="38" s="1"/>
  <c r="I337" i="38" s="1"/>
  <c r="J88" i="38"/>
  <c r="J90" i="38" s="1"/>
  <c r="J337" i="38" s="1"/>
  <c r="J348" i="38" s="1"/>
  <c r="F88" i="38"/>
  <c r="F90" i="38" s="1"/>
  <c r="F337" i="38" s="1"/>
  <c r="D347" i="38"/>
  <c r="L325" i="38"/>
  <c r="C45" i="38"/>
  <c r="D29" i="38" s="1"/>
  <c r="D36" i="38" s="1"/>
  <c r="D45" i="38" s="1"/>
  <c r="E29" i="38" s="1"/>
  <c r="E36" i="38" s="1"/>
  <c r="E45" i="38" s="1"/>
  <c r="F29" i="38" s="1"/>
  <c r="F36" i="38" s="1"/>
  <c r="F45" i="38" s="1"/>
  <c r="G29" i="38" s="1"/>
  <c r="G36" i="38" s="1"/>
  <c r="G45" i="38" s="1"/>
  <c r="H29" i="38" s="1"/>
  <c r="H36" i="38" s="1"/>
  <c r="H45" i="38" s="1"/>
  <c r="I29" i="38" s="1"/>
  <c r="I36" i="38" s="1"/>
  <c r="I45" i="38" s="1"/>
  <c r="J29" i="38" s="1"/>
  <c r="J36" i="38" s="1"/>
  <c r="J45" i="38" s="1"/>
  <c r="K29" i="38" s="1"/>
  <c r="K36" i="38" s="1"/>
  <c r="K45" i="38" s="1"/>
  <c r="D341" i="38"/>
  <c r="L182" i="38"/>
  <c r="D339" i="38"/>
  <c r="L136" i="38"/>
  <c r="D327" i="38"/>
  <c r="E311" i="38" s="1"/>
  <c r="E318" i="38" s="1"/>
  <c r="E327" i="38" s="1"/>
  <c r="F311" i="38" s="1"/>
  <c r="F318" i="38" s="1"/>
  <c r="F327" i="38" s="1"/>
  <c r="G311" i="38" s="1"/>
  <c r="G318" i="38" s="1"/>
  <c r="G327" i="38" s="1"/>
  <c r="H311" i="38" s="1"/>
  <c r="H318" i="38" s="1"/>
  <c r="H327" i="38" s="1"/>
  <c r="I311" i="38" s="1"/>
  <c r="I318" i="38" s="1"/>
  <c r="I327" i="38" s="1"/>
  <c r="J311" i="38" s="1"/>
  <c r="J318" i="38" s="1"/>
  <c r="J327" i="38" s="1"/>
  <c r="K311" i="38" s="1"/>
  <c r="K318" i="38" s="1"/>
  <c r="K327" i="38" s="1"/>
  <c r="E23" i="38"/>
  <c r="F7" i="38" s="1"/>
  <c r="F14" i="38" s="1"/>
  <c r="F23" i="38" s="1"/>
  <c r="G7" i="38" s="1"/>
  <c r="G14" i="38" s="1"/>
  <c r="G23" i="38" s="1"/>
  <c r="H7" i="38" s="1"/>
  <c r="H14" i="38" s="1"/>
  <c r="H23" i="38" s="1"/>
  <c r="I7" i="38" s="1"/>
  <c r="I14" i="38" s="1"/>
  <c r="I23" i="38" s="1"/>
  <c r="J7" i="38" s="1"/>
  <c r="J14" i="38" s="1"/>
  <c r="J23" i="38" s="1"/>
  <c r="K7" i="38" s="1"/>
  <c r="K14" i="38" s="1"/>
  <c r="K23" i="38" s="1"/>
  <c r="D334" i="38"/>
  <c r="L21" i="38"/>
  <c r="H251" i="38"/>
  <c r="H253" i="38" s="1"/>
  <c r="H344" i="38" s="1"/>
  <c r="D251" i="38"/>
  <c r="D253" i="38" s="1"/>
  <c r="G251" i="38"/>
  <c r="G253" i="38" s="1"/>
  <c r="G344" i="38" s="1"/>
  <c r="K251" i="38"/>
  <c r="K253" i="38" s="1"/>
  <c r="K344" i="38" s="1"/>
  <c r="F251" i="38"/>
  <c r="F253" i="38" s="1"/>
  <c r="F344" i="38" s="1"/>
  <c r="E251" i="38"/>
  <c r="E253" i="38" s="1"/>
  <c r="E344" i="38" s="1"/>
  <c r="C251" i="38"/>
  <c r="I251" i="38"/>
  <c r="I253" i="38" s="1"/>
  <c r="I344" i="38" s="1"/>
  <c r="J251" i="38"/>
  <c r="J253" i="38" s="1"/>
  <c r="J344" i="38" s="1"/>
  <c r="D69" i="38"/>
  <c r="E53" i="38" s="1"/>
  <c r="E60" i="38" s="1"/>
  <c r="E69" i="38" s="1"/>
  <c r="F53" i="38" s="1"/>
  <c r="F60" i="38" s="1"/>
  <c r="F69" i="38" s="1"/>
  <c r="G53" i="38" s="1"/>
  <c r="G60" i="38" s="1"/>
  <c r="G69" i="38" s="1"/>
  <c r="H53" i="38" s="1"/>
  <c r="H60" i="38" s="1"/>
  <c r="H69" i="38" s="1"/>
  <c r="I53" i="38" s="1"/>
  <c r="I60" i="38" s="1"/>
  <c r="I69" i="38" s="1"/>
  <c r="J53" i="38" s="1"/>
  <c r="J60" i="38" s="1"/>
  <c r="J69" i="38" s="1"/>
  <c r="K53" i="38" s="1"/>
  <c r="K60" i="38" s="1"/>
  <c r="K69" i="38" s="1"/>
  <c r="D336" i="38"/>
  <c r="L67" i="38"/>
  <c r="H299" i="38"/>
  <c r="H301" i="38" s="1"/>
  <c r="H346" i="38" s="1"/>
  <c r="D299" i="38"/>
  <c r="D301" i="38" s="1"/>
  <c r="K299" i="38"/>
  <c r="K301" i="38" s="1"/>
  <c r="K346" i="38" s="1"/>
  <c r="G299" i="38"/>
  <c r="G301" i="38" s="1"/>
  <c r="G346" i="38" s="1"/>
  <c r="C299" i="38"/>
  <c r="J299" i="38"/>
  <c r="J301" i="38" s="1"/>
  <c r="J346" i="38" s="1"/>
  <c r="F299" i="38"/>
  <c r="F301" i="38" s="1"/>
  <c r="F346" i="38" s="1"/>
  <c r="I299" i="38"/>
  <c r="I301" i="38" s="1"/>
  <c r="I346" i="38" s="1"/>
  <c r="E299" i="38"/>
  <c r="E301" i="38" s="1"/>
  <c r="E346" i="38" s="1"/>
  <c r="E348" i="38"/>
  <c r="D342" i="38"/>
  <c r="L205" i="38"/>
  <c r="D92" i="38"/>
  <c r="E76" i="38" s="1"/>
  <c r="E83" i="38" s="1"/>
  <c r="E92" i="38" s="1"/>
  <c r="F76" i="38" s="1"/>
  <c r="F83" i="38" s="1"/>
  <c r="F92" i="38" s="1"/>
  <c r="G76" i="38" s="1"/>
  <c r="G83" i="38" s="1"/>
  <c r="I348" i="38"/>
  <c r="H348" i="38"/>
  <c r="D343" i="38"/>
  <c r="L229" i="38"/>
  <c r="D231" i="38"/>
  <c r="E215" i="38" s="1"/>
  <c r="E222" i="38" s="1"/>
  <c r="E231" i="38" s="1"/>
  <c r="F215" i="38" s="1"/>
  <c r="F222" i="38" s="1"/>
  <c r="F231" i="38" s="1"/>
  <c r="G215" i="38" s="1"/>
  <c r="G222" i="38" s="1"/>
  <c r="G231" i="38" s="1"/>
  <c r="H215" i="38" s="1"/>
  <c r="H222" i="38" s="1"/>
  <c r="H231" i="38" s="1"/>
  <c r="I215" i="38" s="1"/>
  <c r="I222" i="38" s="1"/>
  <c r="I231" i="38" s="1"/>
  <c r="J215" i="38" s="1"/>
  <c r="J222" i="38" s="1"/>
  <c r="J231" i="38" s="1"/>
  <c r="K215" i="38" s="1"/>
  <c r="K222" i="38" s="1"/>
  <c r="K231" i="38" s="1"/>
  <c r="L277" i="38" l="1"/>
  <c r="D345" i="38"/>
  <c r="D279" i="38"/>
  <c r="E263" i="38" s="1"/>
  <c r="E270" i="38" s="1"/>
  <c r="E279" i="38" s="1"/>
  <c r="F263" i="38" s="1"/>
  <c r="F270" i="38" s="1"/>
  <c r="F279" i="38" s="1"/>
  <c r="G263" i="38" s="1"/>
  <c r="G270" i="38" s="1"/>
  <c r="G279" i="38" s="1"/>
  <c r="H263" i="38" s="1"/>
  <c r="H270" i="38" s="1"/>
  <c r="H279" i="38" s="1"/>
  <c r="I263" i="38" s="1"/>
  <c r="I270" i="38" s="1"/>
  <c r="I279" i="38" s="1"/>
  <c r="J263" i="38" s="1"/>
  <c r="J270" i="38" s="1"/>
  <c r="J279" i="38" s="1"/>
  <c r="K263" i="38" s="1"/>
  <c r="K270" i="38" s="1"/>
  <c r="K279" i="38" s="1"/>
  <c r="L301" i="38"/>
  <c r="D346" i="38"/>
  <c r="D303" i="38"/>
  <c r="E287" i="38" s="1"/>
  <c r="E294" i="38" s="1"/>
  <c r="E303" i="38" s="1"/>
  <c r="F287" i="38" s="1"/>
  <c r="F294" i="38" s="1"/>
  <c r="F303" i="38" s="1"/>
  <c r="G287" i="38" s="1"/>
  <c r="G294" i="38" s="1"/>
  <c r="G303" i="38" s="1"/>
  <c r="H287" i="38" s="1"/>
  <c r="H294" i="38" s="1"/>
  <c r="H303" i="38" s="1"/>
  <c r="I287" i="38" s="1"/>
  <c r="I294" i="38" s="1"/>
  <c r="I303" i="38" s="1"/>
  <c r="J287" i="38" s="1"/>
  <c r="J294" i="38" s="1"/>
  <c r="J303" i="38" s="1"/>
  <c r="K287" i="38" s="1"/>
  <c r="K294" i="38" s="1"/>
  <c r="K303" i="38" s="1"/>
  <c r="D344" i="38"/>
  <c r="L253" i="38"/>
  <c r="D255" i="38"/>
  <c r="E239" i="38" s="1"/>
  <c r="E246" i="38" s="1"/>
  <c r="E255" i="38" s="1"/>
  <c r="F239" i="38" s="1"/>
  <c r="F246" i="38" s="1"/>
  <c r="F255" i="38" s="1"/>
  <c r="G239" i="38" s="1"/>
  <c r="G246" i="38" s="1"/>
  <c r="G255" i="38" s="1"/>
  <c r="H239" i="38" s="1"/>
  <c r="H246" i="38" s="1"/>
  <c r="H255" i="38" s="1"/>
  <c r="I239" i="38" s="1"/>
  <c r="I246" i="38" s="1"/>
  <c r="I255" i="38" s="1"/>
  <c r="J239" i="38" s="1"/>
  <c r="J246" i="38" s="1"/>
  <c r="J255" i="38" s="1"/>
  <c r="K239" i="38" s="1"/>
  <c r="K246" i="38" s="1"/>
  <c r="K255" i="38" s="1"/>
  <c r="G92" i="38"/>
  <c r="H76" i="38" s="1"/>
  <c r="H83" i="38" s="1"/>
  <c r="H92" i="38" s="1"/>
  <c r="I76" i="38" s="1"/>
  <c r="I83" i="38" s="1"/>
  <c r="I92" i="38" s="1"/>
  <c r="J76" i="38" s="1"/>
  <c r="J83" i="38" s="1"/>
  <c r="J92" i="38" s="1"/>
  <c r="K76" i="38" s="1"/>
  <c r="K83" i="38" s="1"/>
  <c r="K92" i="38" s="1"/>
  <c r="D337" i="38"/>
  <c r="D348" i="38" s="1"/>
  <c r="L90" i="38"/>
  <c r="C335" i="38"/>
  <c r="C348" i="38" s="1"/>
  <c r="L43" i="38"/>
  <c r="L348" i="38" l="1"/>
  <c r="M43" i="35" l="1"/>
  <c r="L43" i="35"/>
  <c r="K43" i="35"/>
  <c r="J43" i="35"/>
  <c r="I43" i="35"/>
  <c r="H43" i="35"/>
  <c r="G43" i="35"/>
  <c r="F43" i="35"/>
  <c r="E43" i="35"/>
  <c r="B6" i="29" l="1"/>
  <c r="M39" i="37" l="1"/>
  <c r="J8" i="29" s="1"/>
  <c r="L39" i="37"/>
  <c r="I8" i="29" s="1"/>
  <c r="K39" i="37"/>
  <c r="H8" i="29" s="1"/>
  <c r="J39" i="37"/>
  <c r="G8" i="29" s="1"/>
  <c r="I39" i="37"/>
  <c r="F8" i="29" s="1"/>
  <c r="H39" i="37"/>
  <c r="E8" i="29" s="1"/>
  <c r="G39" i="37"/>
  <c r="D8" i="29" s="1"/>
  <c r="L8" i="29" s="1"/>
  <c r="M8" i="29" s="1"/>
  <c r="N8" i="29" s="1"/>
  <c r="F39" i="37"/>
  <c r="C8" i="29" s="1"/>
  <c r="E39" i="37"/>
  <c r="B8" i="29" s="1"/>
  <c r="K8" i="29" s="1"/>
  <c r="M49" i="36"/>
  <c r="J17" i="29" s="1"/>
  <c r="L49" i="36"/>
  <c r="I17" i="29" s="1"/>
  <c r="K49" i="36"/>
  <c r="H17" i="29" s="1"/>
  <c r="J49" i="36"/>
  <c r="G17" i="29" s="1"/>
  <c r="I49" i="36"/>
  <c r="F17" i="29" s="1"/>
  <c r="H49" i="36"/>
  <c r="E17" i="29" s="1"/>
  <c r="G49" i="36"/>
  <c r="D17" i="29" s="1"/>
  <c r="F49" i="36"/>
  <c r="C17" i="29" s="1"/>
  <c r="E49" i="36"/>
  <c r="B17" i="29" s="1"/>
  <c r="L17" i="29" l="1"/>
  <c r="M17" i="29" s="1"/>
  <c r="N17" i="29" s="1"/>
  <c r="K17" i="29"/>
  <c r="J6" i="29"/>
  <c r="I6" i="29"/>
  <c r="H6" i="29"/>
  <c r="G6" i="29"/>
  <c r="F6" i="29"/>
  <c r="E6" i="29"/>
  <c r="D6" i="29"/>
  <c r="C6" i="29"/>
  <c r="F7" i="19"/>
  <c r="L6" i="29" l="1"/>
  <c r="M6" i="29" s="1"/>
  <c r="N6" i="29" s="1"/>
  <c r="K6" i="29"/>
  <c r="M44" i="18"/>
  <c r="J5" i="29" s="1"/>
  <c r="L44" i="18"/>
  <c r="I5" i="29" s="1"/>
  <c r="K44" i="18"/>
  <c r="H5" i="29" s="1"/>
  <c r="J44" i="18"/>
  <c r="G5" i="29" s="1"/>
  <c r="I44" i="18"/>
  <c r="F5" i="29" s="1"/>
  <c r="H44" i="18"/>
  <c r="E5" i="29" s="1"/>
  <c r="G44" i="18"/>
  <c r="D5" i="29" s="1"/>
  <c r="F44" i="18"/>
  <c r="C5" i="29" s="1"/>
  <c r="E44" i="18"/>
  <c r="B5" i="29" s="1"/>
  <c r="M65" i="17"/>
  <c r="L65" i="17"/>
  <c r="K65" i="17"/>
  <c r="J65" i="17"/>
  <c r="I65" i="17"/>
  <c r="H65" i="17"/>
  <c r="G65" i="17"/>
  <c r="F65" i="17"/>
  <c r="E65" i="17"/>
  <c r="E69" i="30"/>
  <c r="L5" i="29" l="1"/>
  <c r="M5" i="29" s="1"/>
  <c r="N5" i="29" s="1"/>
  <c r="K5" i="29"/>
  <c r="D4" i="29"/>
  <c r="H4" i="29"/>
  <c r="J4" i="29"/>
  <c r="I4" i="29"/>
  <c r="G4" i="29"/>
  <c r="F4" i="29"/>
  <c r="E4" i="29"/>
  <c r="C4" i="29"/>
  <c r="B4" i="29"/>
  <c r="F58" i="31"/>
  <c r="C11" i="29" s="1"/>
  <c r="G58" i="31"/>
  <c r="D11" i="29" s="1"/>
  <c r="H58" i="31"/>
  <c r="E11" i="29" s="1"/>
  <c r="I58" i="31"/>
  <c r="F11" i="29" s="1"/>
  <c r="J58" i="31"/>
  <c r="G11" i="29" s="1"/>
  <c r="K58" i="31"/>
  <c r="H11" i="29" s="1"/>
  <c r="L58" i="31"/>
  <c r="I11" i="29" s="1"/>
  <c r="M58" i="31"/>
  <c r="J11" i="29" s="1"/>
  <c r="E58" i="31"/>
  <c r="B11" i="29" s="1"/>
  <c r="M62" i="34"/>
  <c r="J12" i="29" s="1"/>
  <c r="L62" i="34"/>
  <c r="I12" i="29" s="1"/>
  <c r="K62" i="34"/>
  <c r="H12" i="29" s="1"/>
  <c r="J62" i="34"/>
  <c r="G12" i="29" s="1"/>
  <c r="I62" i="34"/>
  <c r="F12" i="29" s="1"/>
  <c r="H62" i="34"/>
  <c r="E12" i="29" s="1"/>
  <c r="G62" i="34"/>
  <c r="D12" i="29" s="1"/>
  <c r="F62" i="34"/>
  <c r="C12" i="29" s="1"/>
  <c r="E62" i="34"/>
  <c r="B12" i="29" s="1"/>
  <c r="F56" i="24"/>
  <c r="C16" i="29" s="1"/>
  <c r="G56" i="24"/>
  <c r="D16" i="29" s="1"/>
  <c r="H56" i="24"/>
  <c r="E16" i="29" s="1"/>
  <c r="I56" i="24"/>
  <c r="F16" i="29" s="1"/>
  <c r="J56" i="24"/>
  <c r="G16" i="29" s="1"/>
  <c r="K56" i="24"/>
  <c r="H16" i="29" s="1"/>
  <c r="L56" i="24"/>
  <c r="I16" i="29" s="1"/>
  <c r="M56" i="24"/>
  <c r="J16" i="29" s="1"/>
  <c r="E56" i="24"/>
  <c r="B16" i="29" s="1"/>
  <c r="B14" i="29"/>
  <c r="F69" i="30"/>
  <c r="C14" i="29" s="1"/>
  <c r="H69" i="30"/>
  <c r="E14" i="29" s="1"/>
  <c r="I69" i="30"/>
  <c r="F14" i="29" s="1"/>
  <c r="J69" i="30"/>
  <c r="G14" i="29" s="1"/>
  <c r="K69" i="30"/>
  <c r="H14" i="29" s="1"/>
  <c r="L69" i="30"/>
  <c r="I14" i="29" s="1"/>
  <c r="M69" i="30"/>
  <c r="J14" i="29" s="1"/>
  <c r="G69" i="30"/>
  <c r="D14" i="29" s="1"/>
  <c r="M46" i="32"/>
  <c r="J18" i="29" s="1"/>
  <c r="L46" i="32"/>
  <c r="I18" i="29" s="1"/>
  <c r="K46" i="32"/>
  <c r="H18" i="29" s="1"/>
  <c r="J46" i="32"/>
  <c r="G18" i="29" s="1"/>
  <c r="I46" i="32"/>
  <c r="F18" i="29" s="1"/>
  <c r="H46" i="32"/>
  <c r="E18" i="29" s="1"/>
  <c r="G46" i="32"/>
  <c r="D18" i="29" s="1"/>
  <c r="F46" i="32"/>
  <c r="C18" i="29" s="1"/>
  <c r="E46" i="32"/>
  <c r="B18" i="29" s="1"/>
  <c r="M166" i="28"/>
  <c r="J3" i="29" s="1"/>
  <c r="L166" i="28"/>
  <c r="I3" i="29" s="1"/>
  <c r="K166" i="28"/>
  <c r="H3" i="29" s="1"/>
  <c r="J166" i="28"/>
  <c r="G3" i="29" s="1"/>
  <c r="I166" i="28"/>
  <c r="F3" i="29" s="1"/>
  <c r="H166" i="28"/>
  <c r="E3" i="29" s="1"/>
  <c r="G166" i="28"/>
  <c r="D3" i="29" s="1"/>
  <c r="F166" i="28"/>
  <c r="C3" i="29" s="1"/>
  <c r="E166" i="28"/>
  <c r="B3" i="29" s="1"/>
  <c r="M55" i="27"/>
  <c r="J10" i="29" s="1"/>
  <c r="L55" i="27"/>
  <c r="I10" i="29" s="1"/>
  <c r="K55" i="27"/>
  <c r="H10" i="29" s="1"/>
  <c r="J55" i="27"/>
  <c r="G10" i="29" s="1"/>
  <c r="I55" i="27"/>
  <c r="F10" i="29" s="1"/>
  <c r="H55" i="27"/>
  <c r="E10" i="29" s="1"/>
  <c r="G55" i="27"/>
  <c r="D10" i="29" s="1"/>
  <c r="F55" i="27"/>
  <c r="C10" i="29" s="1"/>
  <c r="E55" i="27"/>
  <c r="B10" i="29" s="1"/>
  <c r="M60" i="26"/>
  <c r="J13" i="29" s="1"/>
  <c r="L60" i="26"/>
  <c r="I13" i="29" s="1"/>
  <c r="K60" i="26"/>
  <c r="H13" i="29" s="1"/>
  <c r="J60" i="26"/>
  <c r="G13" i="29" s="1"/>
  <c r="I60" i="26"/>
  <c r="F13" i="29" s="1"/>
  <c r="H60" i="26"/>
  <c r="E13" i="29" s="1"/>
  <c r="G60" i="26"/>
  <c r="D13" i="29" s="1"/>
  <c r="F60" i="26"/>
  <c r="C13" i="29" s="1"/>
  <c r="E60" i="26"/>
  <c r="B13" i="29" s="1"/>
  <c r="M63" i="23"/>
  <c r="J7" i="29" s="1"/>
  <c r="L63" i="23"/>
  <c r="I7" i="29" s="1"/>
  <c r="K63" i="23"/>
  <c r="H7" i="29" s="1"/>
  <c r="J63" i="23"/>
  <c r="G7" i="29" s="1"/>
  <c r="I63" i="23"/>
  <c r="F7" i="29" s="1"/>
  <c r="H63" i="23"/>
  <c r="E7" i="29" s="1"/>
  <c r="G63" i="23"/>
  <c r="D7" i="29" s="1"/>
  <c r="F63" i="23"/>
  <c r="C7" i="29" s="1"/>
  <c r="E63" i="23"/>
  <c r="B7" i="29" s="1"/>
  <c r="M64" i="19"/>
  <c r="J9" i="29" s="1"/>
  <c r="L64" i="19"/>
  <c r="I9" i="29" s="1"/>
  <c r="K64" i="19"/>
  <c r="H9" i="29" s="1"/>
  <c r="J64" i="19"/>
  <c r="G9" i="29" s="1"/>
  <c r="I64" i="19"/>
  <c r="F9" i="29" s="1"/>
  <c r="H64" i="19"/>
  <c r="E9" i="29" s="1"/>
  <c r="G64" i="19"/>
  <c r="D9" i="29" s="1"/>
  <c r="F64" i="19"/>
  <c r="C9" i="29" s="1"/>
  <c r="E64" i="19"/>
  <c r="B9" i="29" s="1"/>
  <c r="K74" i="6"/>
  <c r="H15" i="29" s="1"/>
  <c r="I74" i="6"/>
  <c r="F15" i="29" s="1"/>
  <c r="H74" i="6"/>
  <c r="E15" i="29" s="1"/>
  <c r="G74" i="6"/>
  <c r="D15" i="29" s="1"/>
  <c r="J74" i="6"/>
  <c r="G15" i="29" s="1"/>
  <c r="L74" i="6"/>
  <c r="I15" i="29" s="1"/>
  <c r="M74" i="6"/>
  <c r="J15" i="29" s="1"/>
  <c r="F74" i="6"/>
  <c r="C15" i="29" s="1"/>
  <c r="E74" i="6"/>
  <c r="B15" i="29" s="1"/>
  <c r="K3" i="29" l="1"/>
  <c r="L16" i="29"/>
  <c r="M16" i="29" s="1"/>
  <c r="N16" i="29" s="1"/>
  <c r="L15" i="29"/>
  <c r="M15" i="29" s="1"/>
  <c r="N15" i="29" s="1"/>
  <c r="L13" i="29"/>
  <c r="M13" i="29" s="1"/>
  <c r="N13" i="29" s="1"/>
  <c r="F20" i="29"/>
  <c r="F21" i="29" s="1"/>
  <c r="B20" i="29"/>
  <c r="B21" i="29" s="1"/>
  <c r="C20" i="29"/>
  <c r="C21" i="29" s="1"/>
  <c r="L11" i="29"/>
  <c r="M11" i="29" s="1"/>
  <c r="N11" i="29" s="1"/>
  <c r="L9" i="29"/>
  <c r="M9" i="29" s="1"/>
  <c r="N9" i="29" s="1"/>
  <c r="L3" i="29"/>
  <c r="D20" i="29"/>
  <c r="D21" i="29" s="1"/>
  <c r="H20" i="29"/>
  <c r="H21" i="29" s="1"/>
  <c r="L14" i="29"/>
  <c r="M14" i="29" s="1"/>
  <c r="N14" i="29" s="1"/>
  <c r="J20" i="29"/>
  <c r="J21" i="29" s="1"/>
  <c r="L10" i="29"/>
  <c r="M10" i="29" s="1"/>
  <c r="N10" i="29" s="1"/>
  <c r="G20" i="29"/>
  <c r="G21" i="29" s="1"/>
  <c r="L7" i="29"/>
  <c r="M7" i="29" s="1"/>
  <c r="N7" i="29" s="1"/>
  <c r="E20" i="29"/>
  <c r="E21" i="29" s="1"/>
  <c r="I20" i="29"/>
  <c r="I21" i="29" s="1"/>
  <c r="L18" i="29"/>
  <c r="M18" i="29" s="1"/>
  <c r="N18" i="29" s="1"/>
  <c r="L12" i="29"/>
  <c r="M12" i="29" s="1"/>
  <c r="N12" i="29" s="1"/>
  <c r="L4" i="29"/>
  <c r="M4" i="29" s="1"/>
  <c r="N4" i="29" s="1"/>
  <c r="K7" i="29"/>
  <c r="K9" i="29"/>
  <c r="K11" i="29"/>
  <c r="K18" i="29"/>
  <c r="K12" i="29"/>
  <c r="K10" i="29"/>
  <c r="K16" i="29"/>
  <c r="K13" i="29"/>
  <c r="K4" i="29"/>
  <c r="K15" i="29"/>
  <c r="K14" i="29"/>
  <c r="K20" i="29" l="1"/>
  <c r="K21" i="29" s="1"/>
  <c r="J22" i="29"/>
  <c r="M3" i="29"/>
  <c r="L20" i="29"/>
  <c r="L21" i="29" s="1"/>
  <c r="J23" i="29" l="1"/>
  <c r="N3" i="29"/>
  <c r="N20" i="29" s="1"/>
  <c r="M20" i="29"/>
</calcChain>
</file>

<file path=xl/sharedStrings.xml><?xml version="1.0" encoding="utf-8"?>
<sst xmlns="http://schemas.openxmlformats.org/spreadsheetml/2006/main" count="2090" uniqueCount="685">
  <si>
    <t>Defect Solution</t>
  </si>
  <si>
    <t>Item Ref.</t>
  </si>
  <si>
    <t>Element / Location</t>
  </si>
  <si>
    <t>ROOF</t>
  </si>
  <si>
    <t>Backlog (2019)</t>
  </si>
  <si>
    <t>INTERNALLY</t>
  </si>
  <si>
    <t>EXTERNALLY</t>
  </si>
  <si>
    <t>Roof</t>
  </si>
  <si>
    <t>Rainwater goods</t>
  </si>
  <si>
    <t>TOTALS:</t>
  </si>
  <si>
    <t>2027-2030</t>
  </si>
  <si>
    <t>M&amp;E</t>
  </si>
  <si>
    <t>WALLS</t>
  </si>
  <si>
    <t>Description and Defect Analysis</t>
  </si>
  <si>
    <t xml:space="preserve">Roof </t>
  </si>
  <si>
    <t xml:space="preserve">Concrete ridge tiles bedded on cement mortar. Numerous loose tiles and missing mortar sections visible throughout the roof.  </t>
  </si>
  <si>
    <t xml:space="preserve">Remove the existing ridge tiles, scrape existing mortar off and re bed with a new dry ridge system. </t>
  </si>
  <si>
    <t xml:space="preserve">Lead valleys and dormers. Satisfactory condition throughout. </t>
  </si>
  <si>
    <t xml:space="preserve">Clean down flags as part of on going maintenance. </t>
  </si>
  <si>
    <t xml:space="preserve">Allow for all joints to downpipes to be re sealed. </t>
  </si>
  <si>
    <t xml:space="preserve">Presumed lead valley at high level collecting water discharge from the roof pitches. </t>
  </si>
  <si>
    <t xml:space="preserve">Painted timber. Commensurate with age. </t>
  </si>
  <si>
    <t xml:space="preserve">Walls East </t>
  </si>
  <si>
    <t xml:space="preserve">Walls South </t>
  </si>
  <si>
    <t xml:space="preserve">Walls North </t>
  </si>
  <si>
    <t>Walls North</t>
  </si>
  <si>
    <t xml:space="preserve">Allow for cyclical redecoration </t>
  </si>
  <si>
    <t>Walls East</t>
  </si>
  <si>
    <t>Walls South</t>
  </si>
  <si>
    <t xml:space="preserve">Walls West </t>
  </si>
  <si>
    <t>Walls West</t>
  </si>
  <si>
    <t xml:space="preserve">Windows  North </t>
  </si>
  <si>
    <t xml:space="preserve">Curtain wall &amp; Doors North </t>
  </si>
  <si>
    <t xml:space="preserve">Allow for cleaning and coating. General repairs to the mastic seals where the units abut the stonework. </t>
  </si>
  <si>
    <t xml:space="preserve">Windows East </t>
  </si>
  <si>
    <t>Windows  South</t>
  </si>
  <si>
    <t xml:space="preserve">Windows West </t>
  </si>
  <si>
    <t xml:space="preserve">Allow for cleaning and coating. General repairs to the mastic seals where the frame abuts the stonework. </t>
  </si>
  <si>
    <t xml:space="preserve"> Doors South</t>
  </si>
  <si>
    <t xml:space="preserve">Consider replacement within 10 years. </t>
  </si>
  <si>
    <t>Allow for repointing at low level.</t>
  </si>
  <si>
    <t>Allow for cyclical redecoration.</t>
  </si>
  <si>
    <t>WINDOWS</t>
  </si>
  <si>
    <t xml:space="preserve">Lighting </t>
  </si>
  <si>
    <t xml:space="preserve">Surfaced fixed background  lighting. Satisfactory condition. </t>
  </si>
  <si>
    <t>Decoration (Core 1)</t>
  </si>
  <si>
    <t>Joinery (Core 1)</t>
  </si>
  <si>
    <t xml:space="preserve">Painted plaster finish. Satisfactory condition throughout. </t>
  </si>
  <si>
    <t>Floor covering (Core 1)</t>
  </si>
  <si>
    <t xml:space="preserve">Veneer finished timber fire exit doors. Satisfactory condition. </t>
  </si>
  <si>
    <t xml:space="preserve">We advise that a fire door inspection survey is undertaken periodically to capture repairs required. </t>
  </si>
  <si>
    <t xml:space="preserve">Advise replacement will be required over the next 10 years. </t>
  </si>
  <si>
    <t>Decoration (Core 2)</t>
  </si>
  <si>
    <t>Floor covering (Core 2)</t>
  </si>
  <si>
    <t>Joinery (Core 2)</t>
  </si>
  <si>
    <t>We advise that a fire door inspection survey is undertaken periodically to capture repairs.</t>
  </si>
  <si>
    <t xml:space="preserve">Natural slate roof covering. Generally in fair condition 2no slipped slates across the roof. The tiles are generally soiled. </t>
  </si>
  <si>
    <t xml:space="preserve">Allow for safe access to undertake repairs to 2no slipped slates and carry out a general roof  inspection. </t>
  </si>
  <si>
    <t xml:space="preserve">Chimneys </t>
  </si>
  <si>
    <t xml:space="preserve">Doors East </t>
  </si>
  <si>
    <t xml:space="preserve">Timber sliding sash casements. Paint finish has deteriorated in isolated locations.  </t>
  </si>
  <si>
    <t xml:space="preserve">1no timber painted entrance door. </t>
  </si>
  <si>
    <t xml:space="preserve">2no timber entrance doors. Paint finish is beginning to deteriorate. </t>
  </si>
  <si>
    <t xml:space="preserve">Decoration </t>
  </si>
  <si>
    <t xml:space="preserve">Floor covering </t>
  </si>
  <si>
    <t xml:space="preserve">Joinery </t>
  </si>
  <si>
    <t xml:space="preserve">Allow for safe access to undertake repairs to 1no slipped slates and carry out a general roof  inspection. </t>
  </si>
  <si>
    <t xml:space="preserve">Natural stone construction with ashlar dressed lintels, cills and jambs. The stone is delaminating and is showing heavy signs of erosion to the face of the stonework. Isolated areas of missing pointing to the general elevation. </t>
  </si>
  <si>
    <t>Walls North (Entrance)</t>
  </si>
  <si>
    <t xml:space="preserve">Natural stone construction with ashlar dressed lintels, cills and jambs. Isolated areas of missing pointing to the general elevation and evidence of previous pointing repairs. </t>
  </si>
  <si>
    <t xml:space="preserve">Natural stone construction with ashlar dressed lintels, cills and jambs. Large feature dressed stone. </t>
  </si>
  <si>
    <t xml:space="preserve">Doors North </t>
  </si>
  <si>
    <t xml:space="preserve">Timber painted entrance door with glazed vision screens to perimeter. Satisfactory condition although the lock mechanism was faulty. </t>
  </si>
  <si>
    <t xml:space="preserve">Ribbed carpet covering. Satisfactory condition. </t>
  </si>
  <si>
    <t xml:space="preserve">Ribbed carpet covering throughout. Satisfactory condition. </t>
  </si>
  <si>
    <t xml:space="preserve">Timber fire exit doors with vision panel to GF. Satisfactory condition. </t>
  </si>
  <si>
    <t xml:space="preserve">Natural walling stone with dressed lintels and cills. </t>
  </si>
  <si>
    <t xml:space="preserve">Timber painted fire escape door. </t>
  </si>
  <si>
    <t xml:space="preserve"> Doors North</t>
  </si>
  <si>
    <t xml:space="preserve">Timber sliding sash casements. Paint finish has deteriorated in isolated locations and the mastic seal has perished throughout. </t>
  </si>
  <si>
    <t xml:space="preserve">Timber painted entrance door with vision glazing panels. </t>
  </si>
  <si>
    <t xml:space="preserve">Natural walling stone with dressed lintels and cills. Pointing has failed across several locations at high level. </t>
  </si>
  <si>
    <t xml:space="preserve">Timber slat infill cladding. Satisfactory condition. Requires redecoration. </t>
  </si>
  <si>
    <t>Concrete ridge tiles have been repaired using a dry ridge system which appears in good order.  No works anticipated over the reporting years.</t>
  </si>
  <si>
    <t xml:space="preserve">Lead valleys are in satisfactory condition throughout. </t>
  </si>
  <si>
    <t>Slight algae growth.  No works anticpated within the reporting years</t>
  </si>
  <si>
    <t xml:space="preserve">York stone coupled with dressed stone window reveals and cills. Isolated areas of missing pointing at low level. The stone is delaminating and large sections of pointing is missing.  Replacement pointing has used portland cement and this requires removal as it is a contributing factor to the stone decay.  </t>
  </si>
  <si>
    <t>Windows</t>
  </si>
  <si>
    <t>Doors</t>
  </si>
  <si>
    <t>Solid timber door and half leaf to entrances and picture doors/windows to the east elevation from the individual residencies.</t>
  </si>
  <si>
    <t>Undertake cyclical redecoration commencing in 2020.</t>
  </si>
  <si>
    <t>North core</t>
  </si>
  <si>
    <t>South Core</t>
  </si>
  <si>
    <t>Meter cupboard</t>
  </si>
  <si>
    <t>Dry rot evident to the board behind the meters and brickwork.</t>
  </si>
  <si>
    <t xml:space="preserve">Advise replacement will be required within the next 5 years. </t>
  </si>
  <si>
    <t>Undertake cyclical decoration.</t>
  </si>
  <si>
    <t>Staircase</t>
  </si>
  <si>
    <t>Undertake cyclical decoration</t>
  </si>
  <si>
    <t xml:space="preserve">Painted timber doors, dado rails, skirting and staircase strings. Satisfactory condition. </t>
  </si>
  <si>
    <t>Gutter leak noted to the east elevation to the top left hand corner.</t>
  </si>
  <si>
    <t>Undertake localised sealing.</t>
  </si>
  <si>
    <t>Painted steel downpipes to below ground drainage. Concealed seamless gutters to roof.</t>
  </si>
  <si>
    <t>Lighting</t>
  </si>
  <si>
    <t>Exposed cabling coiled up on east elevation, assume light removed.</t>
  </si>
  <si>
    <t>Add replacement light fitting.</t>
  </si>
  <si>
    <t xml:space="preserve">Walls </t>
  </si>
  <si>
    <t>Walls</t>
  </si>
  <si>
    <t>Air vent blocked to the north elevation by foliage growth.</t>
  </si>
  <si>
    <t xml:space="preserve">Pressed aluminium gutters and downpipes. Fully choked with vegetation debris. </t>
  </si>
  <si>
    <t xml:space="preserve">Walls general </t>
  </si>
  <si>
    <t>DOORS</t>
  </si>
  <si>
    <t xml:space="preserve">Stone coping stones and kneelers. </t>
  </si>
  <si>
    <t xml:space="preserve">Replace pointing with a mastic rather than mortar. </t>
  </si>
  <si>
    <t xml:space="preserve">Garage doors </t>
  </si>
  <si>
    <t xml:space="preserve">7no steel powder coated doors. Satisfactory condition - soiled finish. </t>
  </si>
  <si>
    <t xml:space="preserve">Allow for cyclical cleaning. </t>
  </si>
  <si>
    <t xml:space="preserve">Natural slate covering. No defects. </t>
  </si>
  <si>
    <t>Dry ridge tile system. No defects</t>
  </si>
  <si>
    <t xml:space="preserve">Stone coping stones and kneelers. Liquid waterproofing has been applied to the coping stones. </t>
  </si>
  <si>
    <t xml:space="preserve">Painted timber fascia. Paint is flaking. </t>
  </si>
  <si>
    <t>GARAGE 1</t>
  </si>
  <si>
    <t>Fascia's &amp; Soffits</t>
  </si>
  <si>
    <t xml:space="preserve">Stone wall with art stone lintels to the garage door openings. Pointing has detached from the lintel / art stone joint line. </t>
  </si>
  <si>
    <t>GARAGE 2</t>
  </si>
  <si>
    <t>GARAGE 3</t>
  </si>
  <si>
    <t>GARAGE 4</t>
  </si>
  <si>
    <t>GARAGE 5</t>
  </si>
  <si>
    <t>GARAGE 6</t>
  </si>
  <si>
    <t>GARAGE 7</t>
  </si>
  <si>
    <t>Walls - meter cupboard</t>
  </si>
  <si>
    <t xml:space="preserve">Natural stone cupboard with bituminous mineral felt covering. Walls are detaching from the main garage structure. </t>
  </si>
  <si>
    <t xml:space="preserve">Re point the joint to the main garages. Allow for monitoring this movement to see if further remedial works are required to the foundation of the cupboard. </t>
  </si>
  <si>
    <t xml:space="preserve">3no steel powder coated doors. Satisfactory condition - soiled finish. </t>
  </si>
  <si>
    <t xml:space="preserve">Stone wall with art stone lintels to the garage door openings. Pointing has detached from the lintel / art stone joint line. Cracked art stone lintel. </t>
  </si>
  <si>
    <t xml:space="preserve">Replace pointing with a mastic rather than mortar. Monitor the cracked lintel. Stone repair can be undertaken. </t>
  </si>
  <si>
    <t xml:space="preserve">Natural slate covering. Isolated slipped slates. </t>
  </si>
  <si>
    <t xml:space="preserve">Stone coping stones and kneelers.  </t>
  </si>
  <si>
    <t xml:space="preserve">Timber fence panels. </t>
  </si>
  <si>
    <t xml:space="preserve">Replace pointing with a mastic rather than mortar. Replace section of DPC with new and tape secure. </t>
  </si>
  <si>
    <t xml:space="preserve">4no steel powder coated doors. Satisfactory condition - soiled finish. </t>
  </si>
  <si>
    <t xml:space="preserve">Pressed aluminium gutters and downpipes. Gutters leaking during inspection. Hedgehog gutter guard installed. </t>
  </si>
  <si>
    <t xml:space="preserve">Walls electric cupboard. </t>
  </si>
  <si>
    <t xml:space="preserve">Stone walls butted to main garage structure. Mineral felt roof covering and timber doors. Doors require painting. </t>
  </si>
  <si>
    <t xml:space="preserve">Pressed aluminium gutters and downpipes. </t>
  </si>
  <si>
    <t xml:space="preserve">Concrete ridge tiles have been laid and fixed with a dry ridge system. No defect noted. </t>
  </si>
  <si>
    <t xml:space="preserve">Allow for safe access to undertake repairs to slipped slates and carry out a general roof  inspection. </t>
  </si>
  <si>
    <t xml:space="preserve">Stone coping &amp; kneeler stones. No defects noted. </t>
  </si>
  <si>
    <t xml:space="preserve">Powder coated pressed aluminium gutters, hoppers and downpipes. Satisfactory condition. </t>
  </si>
  <si>
    <t xml:space="preserve">Allow for all joints to downpipes and gutters to be re sealed. </t>
  </si>
  <si>
    <t xml:space="preserve">Powder coated pressed aluminium gutters, hoppers and downpipes. Water leakage is evident through staining to joint lines throughout. </t>
  </si>
  <si>
    <t>Chimney</t>
  </si>
  <si>
    <t xml:space="preserve">Stone coping &amp; kneeler stones. Appear in satisfactory condition from drone footage. </t>
  </si>
  <si>
    <t xml:space="preserve">A pull test is recommended during routine maintenance of this roof. This will ensure no lose stonework. </t>
  </si>
  <si>
    <t xml:space="preserve">Inverted flat roofs to balcony's.  Algae growth evident to the concrete flag covering. </t>
  </si>
  <si>
    <t xml:space="preserve">Coursed stone construction with mortar flaunching to the crown. No defect noted. </t>
  </si>
  <si>
    <t xml:space="preserve">Coursed stone construction with mortar flaunching to the crown. No defect noted. Algae growth evident. </t>
  </si>
  <si>
    <t xml:space="preserve">Powder coated pressed aluminium gutters, hoppers and downpipes. Isolated areas of staining to joint lines. </t>
  </si>
  <si>
    <t xml:space="preserve">Stone coping &amp; kneeler stones. Appear in satisfactory condition from drone footage. A small section to the North elevation have been weatherproofed with a liquid waterproofing system. </t>
  </si>
  <si>
    <t xml:space="preserve">Bituminous mineral felt roof with 3no polycarbonate lantern / light wells. Historic repairs evident to the felt in this are where service penetrations have been made. </t>
  </si>
  <si>
    <t xml:space="preserve">Allow for all joints to gutters and downpipes to be re sealed. </t>
  </si>
  <si>
    <t xml:space="preserve">Powder coated pressed aluminium gutters, hoppers and downpipes. Isolated area of staining to joint lines. </t>
  </si>
  <si>
    <t xml:space="preserve">Chimney breast appears in satisfactory condition. Debris have collected behind the valley. Stone erosion is also evident to the facing stone. </t>
  </si>
  <si>
    <t xml:space="preserve">Natural slate roof covering. Generally in fair condition with 1no slipped slate into the gutter. The tiles are generally soiled and evidence that several tile replacements have been undertaken historically. </t>
  </si>
  <si>
    <t xml:space="preserve">Leadwork is in satisfactory condition. No defects.  </t>
  </si>
  <si>
    <t xml:space="preserve">Surfaced fixed background lighting. Satisfactory condition. </t>
  </si>
  <si>
    <t>Dry ridge tile system. No defects.</t>
  </si>
  <si>
    <t xml:space="preserve">Pressed aluminium gutters and downpipes - satisfactory condition. </t>
  </si>
  <si>
    <t xml:space="preserve">Allow for cyclical maintenance due to the location of the garage and the foliage present. </t>
  </si>
  <si>
    <t xml:space="preserve">Stone wall with art stone lintels to the garage door openings. Pointing has detached from the lintel / art stone joint line. DPC exposed to the rear elevation with many piercings. </t>
  </si>
  <si>
    <t xml:space="preserve">Re decorate timberwork. </t>
  </si>
  <si>
    <t xml:space="preserve">Concrete coping &amp; kneeler stones. SW elevation coping stones have been over clad with leadwork / liquid waterproofing.  </t>
  </si>
  <si>
    <t>Allow for cyclical decorations.</t>
  </si>
  <si>
    <t>Re-constituted walling stone coupled with art stone window cills. Isolated areas of missing pointing at low level. Soiled cills.</t>
  </si>
  <si>
    <t xml:space="preserve">Re-constituted walling stone coupled with art stone window cills. Stepped cracking evident from window lintel to RHS. Existing window lintel appears to be under overdue stress from load. This has caused the stepped cracking to the area. </t>
  </si>
  <si>
    <t xml:space="preserve">Monitor for further movement as the issue does not appear to be detrimental to the structure. </t>
  </si>
  <si>
    <t xml:space="preserve">Render infill sections surrounding glazing. The existing paint finish is deteriorated. </t>
  </si>
  <si>
    <t xml:space="preserve">Powder coated aluminium window casements. Double glazed units. Powder coating showing early onset of failure particularly around mitre joints.  </t>
  </si>
  <si>
    <t xml:space="preserve">Allow for cleaning and polishing the windows with aluminium colour restorer in the short term. Wholesale replacement should be considered within 10 years. </t>
  </si>
  <si>
    <t xml:space="preserve">Powder coated aluminium frames. Double glazed units. Satisfactory condition commensurate with age. </t>
  </si>
  <si>
    <t>Powder coated aluminium window casements. Double glazed units. Powder coating showing early onset of failure particularly around mitre joints.  Window seals have displaced to isolated casements.</t>
  </si>
  <si>
    <t xml:space="preserve">Allow for cleaning and polishing the windows with aluminium colour restorer in the short term. Wholesale replacement should be considered within 10 years. Isolated window seal replacements will be required. </t>
  </si>
  <si>
    <t xml:space="preserve">Powder coated aluminium frames. Double glazed units. Satisfactory condition </t>
  </si>
  <si>
    <t xml:space="preserve">Fibre glass roof covering to the entrance lobby's to each core. No defects noted as recently replaced. </t>
  </si>
  <si>
    <t xml:space="preserve">Render infill sections surrounding glazing. Paint finish stained and nearing re paint decision time. </t>
  </si>
  <si>
    <t xml:space="preserve">Re-constituted walling stone coupled with art stone window cills. Soiled cills. No defect. </t>
  </si>
  <si>
    <t xml:space="preserve">Natural slate roof covering. Generally in fair condition with approx. 2no slipped slates across the roof. Mainly to the chimney aperture. The tiles are generally soiled. </t>
  </si>
  <si>
    <t xml:space="preserve">Repoint areas where pointing has failed. </t>
  </si>
  <si>
    <t xml:space="preserve">Large area of concrete render. Satisfactory condition. Appears to have been recently redecorated. </t>
  </si>
  <si>
    <t xml:space="preserve">Allow for cyclical redecoration and replacing mastic seals to window perimeters. </t>
  </si>
  <si>
    <t xml:space="preserve">Timber fire exit doors with Georgian wired vision panels. Satisfactory condition. </t>
  </si>
  <si>
    <t xml:space="preserve">Natural walling stone with dressed lintels and cills. No defect. </t>
  </si>
  <si>
    <t xml:space="preserve">Stone coping stones and kneelers. No defects. </t>
  </si>
  <si>
    <t xml:space="preserve">Recommend close inspection next time scaffold is erected. </t>
  </si>
  <si>
    <t xml:space="preserve">As above. </t>
  </si>
  <si>
    <t xml:space="preserve">Investigate further with stone specialist such as. (Medusa Stone - Nick Laurence nicklaurence@medusastonemasonry.com). Stone replacements or repairs may be most cost efficient but a specialist is required due to the severity on this building. </t>
  </si>
  <si>
    <t xml:space="preserve">Timber sliding sash casements. Paint finish has deteriorated in isolated locations.  Isolated window repairs may be required when paint stripped. </t>
  </si>
  <si>
    <t xml:space="preserve">Allow for cyclical redecoration and isolated repairs to timber casements. </t>
  </si>
  <si>
    <t xml:space="preserve">Remove debris from valley and undertake general inspection of crown and stonework. </t>
  </si>
  <si>
    <t xml:space="preserve">Undertake close inspection when scaffolding is next erected. </t>
  </si>
  <si>
    <t xml:space="preserve">Ribbed carpet covering to hall ways and stairs. Satisfactory condition. </t>
  </si>
  <si>
    <t xml:space="preserve">Painted timber fire exit doors with Georgian wired glazing. Satisfactory condition. </t>
  </si>
  <si>
    <t xml:space="preserve">Dual pitched natural slate roof covering with a flat roof section separating each pitch. The roof is generally in fair condition. New leadwork appears to have oxidised causing staining to the slate covering prominently to chimney flashings. </t>
  </si>
  <si>
    <t xml:space="preserve">Allow for repointing at low level. Allow for 10m2. Refer to comments for Pevrill regarding the condition of the facing stone. </t>
  </si>
  <si>
    <t>As above.</t>
  </si>
  <si>
    <t xml:space="preserve">Allow for cyclical redecoration and isolated repairs to timber casements. Mastic required to joints. </t>
  </si>
  <si>
    <t>Repair locking mechanism. Allow for cyclical redecoration.</t>
  </si>
  <si>
    <t>Sheaf 1</t>
  </si>
  <si>
    <t>Sheaf 2</t>
  </si>
  <si>
    <t>Muxlow</t>
  </si>
  <si>
    <t>Victoria</t>
  </si>
  <si>
    <t>Cliffe</t>
  </si>
  <si>
    <t>Pevrill</t>
  </si>
  <si>
    <t>Location</t>
  </si>
  <si>
    <t>Edward</t>
  </si>
  <si>
    <t>Painted iron railings, colour fading</t>
  </si>
  <si>
    <t>Undertake cyclical decorations</t>
  </si>
  <si>
    <t>Undertake periodic servicing.</t>
  </si>
  <si>
    <t>Vehicle automated gates</t>
  </si>
  <si>
    <t>Manual pedestrian gate</t>
  </si>
  <si>
    <t>Stone wall is in a fair condition but weeds and self setting seeds are embedded in the mortar.  Algae growth to the coping.</t>
  </si>
  <si>
    <t>Defective pointing to stone work.</t>
  </si>
  <si>
    <t>Allowance for 5m2 annual maintenance to areas that become defective.</t>
  </si>
  <si>
    <t>Areas of wall with slight lean</t>
  </si>
  <si>
    <t>Step crack to corner between Union Road, potentially due to tree roots.</t>
  </si>
  <si>
    <t>Union Road</t>
  </si>
  <si>
    <t>Shared gates  with the NHS</t>
  </si>
  <si>
    <t>Undertake cyclical redecoration</t>
  </si>
  <si>
    <t>Algae growth to the stone wall towards Lyndhurst Road</t>
  </si>
  <si>
    <t>Remove algae growth, apply weed killer and undertake periodic repointing as and when it is required.</t>
  </si>
  <si>
    <t>Overhanging trees to the corner of Lyndhurst Road</t>
  </si>
  <si>
    <t>Undertake pruning to remove branches overhanging the highway.</t>
  </si>
  <si>
    <t>Lyndhurst</t>
  </si>
  <si>
    <t>Hack out portland cement and reinstate with lime based mortar</t>
  </si>
  <si>
    <t>Stone wall pointed with incorrect mortar to LHS of the gates, which will cause damage to the stone.</t>
  </si>
  <si>
    <t xml:space="preserve">Wall behind Sheaf </t>
  </si>
  <si>
    <t>1No expansion joint can be seen.</t>
  </si>
  <si>
    <t>Rake out and replace when it becomes stiff and/or brittle.</t>
  </si>
  <si>
    <t>Railings</t>
  </si>
  <si>
    <t>Timber fence to gardens</t>
  </si>
  <si>
    <t>Who is responsible for repair and maintenance, no access gained.</t>
  </si>
  <si>
    <t>Sheaf cul de sac</t>
  </si>
  <si>
    <t>Condition and Defect Analysis</t>
  </si>
  <si>
    <t>Natural slate roof covering. Generally in fair condition, some slipped and damaged tiles noted to the front and rear. The tiles are generally soiled</t>
  </si>
  <si>
    <t>Allow for safe access to undertake repairs to slipped slates and carry out a general roof inspection.</t>
  </si>
  <si>
    <t>Concrete ridge tiles bedded on cement mortar. Algae growth noted. Missing pointing noted.</t>
  </si>
  <si>
    <t>Remove the existing ridge tiles, scrape existing mortar off and re bed with a new dry ridge system. Clear algae growth off ridge tile.</t>
  </si>
  <si>
    <t>Lead valley gutters. No defects identified. Mortar debris has collected on the standing seam lead flat roof.</t>
  </si>
  <si>
    <t>Smoke vent</t>
  </si>
  <si>
    <t>No detail could be obtained from aerial footage.</t>
  </si>
  <si>
    <t>Check condition upon access being obtained for ridge replacement.</t>
  </si>
  <si>
    <t>Powder coated pressed aluminium gutters and hoppers. Fading noted to coating and some joints appear to be leaking.</t>
  </si>
  <si>
    <t>uPVC downpipe. Fair condition.</t>
  </si>
  <si>
    <t>No works anticipated.</t>
  </si>
  <si>
    <t>Facias and Soffits</t>
  </si>
  <si>
    <t>Drainage goods</t>
  </si>
  <si>
    <t>Painted iron soil pipe are in a poor decorative condition.</t>
  </si>
  <si>
    <t>Re-constituted walling stone. Black staining to external staircase wall. Sporadic missing pointing. Pointing missing to window heads and sills</t>
  </si>
  <si>
    <t xml:space="preserve">Polysulphide mastic expansion joint. Fair condition. </t>
  </si>
  <si>
    <t>Consider replacing as and when they become brittle.</t>
  </si>
  <si>
    <t>WINDOWS AND DOORS</t>
  </si>
  <si>
    <t xml:space="preserve">Powder coated aluminium windows. Double glazed units. Satisfactory condition commensurate with age. </t>
  </si>
  <si>
    <t>Monitor cracking. Repoint areas around heads and sills.</t>
  </si>
  <si>
    <t>Steel window lintels. Some minor surface corrosion noted.</t>
  </si>
  <si>
    <t>Wire brush the lintel and apply rust inhibitor prior to redecorating.  Thereafter undertake cyclical redecoration.</t>
  </si>
  <si>
    <t>Timber door. Fair condition.</t>
  </si>
  <si>
    <t>Timber spandrel panels to the ground floor. Fair condition.</t>
  </si>
  <si>
    <t>Allow for cleaning and coating.</t>
  </si>
  <si>
    <t>EXTERNAL STAIRCASE</t>
  </si>
  <si>
    <t>Soiled but in fair condition.</t>
  </si>
  <si>
    <t>Allow for cyclical jet washing to flagstones.</t>
  </si>
  <si>
    <t>Upstand</t>
  </si>
  <si>
    <t>Vegetation noted to the upstand to the paving flags on the staircase.</t>
  </si>
  <si>
    <t>Allow for removing vegetation to prevent penetration of waterproofing membrane.</t>
  </si>
  <si>
    <t>INTERNALLY (LEISURE CENTRE)</t>
  </si>
  <si>
    <t>Floor covering</t>
  </si>
  <si>
    <t>No works required subject to aesthetic requirements and reactive works.</t>
  </si>
  <si>
    <t>Barrier matting to entrance. Fair condition.</t>
  </si>
  <si>
    <t>Replace periodically depending on use.</t>
  </si>
  <si>
    <t>Vinyl floor in studio. Cracking noted to vinyl floor.</t>
  </si>
  <si>
    <t>Vinyl flooring in staffroom. Fair condition.</t>
  </si>
  <si>
    <t>Carpeted raised floor in gym. Fair condition.</t>
  </si>
  <si>
    <t>Painted plastered walls throughout reception areas, hallways, gym, staff room, studio and bulkheads to the gym area. Fair condition.</t>
  </si>
  <si>
    <t>Tiled walls to changing rooms.</t>
  </si>
  <si>
    <t>Allow for cyclical cleaning and re-grouting where required.</t>
  </si>
  <si>
    <t>Suspended ceiling</t>
  </si>
  <si>
    <t>Moisture resistant ceiling tiles to changing rooms, gym and studio. Fair condition.</t>
  </si>
  <si>
    <t>Internal doors</t>
  </si>
  <si>
    <t>Plastic coated timber fire doors.</t>
  </si>
  <si>
    <t>Lift</t>
  </si>
  <si>
    <t>No works included as specialist report required.</t>
  </si>
  <si>
    <t>NA</t>
  </si>
  <si>
    <t>Not surveyed as specialist reports required.</t>
  </si>
  <si>
    <t>Staff room</t>
  </si>
  <si>
    <t>Kitchenette in fair condition.</t>
  </si>
  <si>
    <t>INTERNALLY (COMMUNAL AREAS)</t>
  </si>
  <si>
    <t>Carpeted floor. Fair condition.</t>
  </si>
  <si>
    <t>Stairs</t>
  </si>
  <si>
    <t>Stainless steel handrail with glazed infill panels. Fair condition.</t>
  </si>
  <si>
    <t>Decoration</t>
  </si>
  <si>
    <t>Lightning Protection</t>
  </si>
  <si>
    <t>Allow for cleaning of windows and cyclical redecoration.</t>
  </si>
  <si>
    <t>Bay Windows East Elevation</t>
  </si>
  <si>
    <t>Timber framed double glazed windows with stone heads, jambs and sills. In fair condition.</t>
  </si>
  <si>
    <t>Allow for cleaning and cyclical redecoration of timber frames.</t>
  </si>
  <si>
    <t>Communal door West Elevation</t>
  </si>
  <si>
    <t>Allow for cleaning and cyclical redecoration.</t>
  </si>
  <si>
    <t>Doors West Elevation</t>
  </si>
  <si>
    <t>2no timber doors to the west elevation are in fair condition.</t>
  </si>
  <si>
    <t>Communal door East Elevation</t>
  </si>
  <si>
    <t>Timber framed double door with inset glazing.</t>
  </si>
  <si>
    <t>Surface fixed background lighting. Satisfactory condition.</t>
  </si>
  <si>
    <t>Skylights</t>
  </si>
  <si>
    <t>Allow for cyclical re-pointing and repairs.</t>
  </si>
  <si>
    <t>Stone walling with stone copings forming external staircase to the ground floor.</t>
  </si>
  <si>
    <t>Door</t>
  </si>
  <si>
    <t>Redecorate periodically.</t>
  </si>
  <si>
    <t>Flooring</t>
  </si>
  <si>
    <t>Small section of barrier matting at the entrance is in good condition, carpet to other areas is in fair condition throughout, showing minor signs of wear.</t>
  </si>
  <si>
    <t>Replace periodically and allow for regular cleaning.</t>
  </si>
  <si>
    <t>Joinery</t>
  </si>
  <si>
    <t>Replace periodically.</t>
  </si>
  <si>
    <t>Notes</t>
  </si>
  <si>
    <t>Clear debris off flat roof. Allow for access included in the above costs.</t>
  </si>
  <si>
    <t>Incl</t>
  </si>
  <si>
    <t>Allow for minor repointing. Allow for new mastic joints at lintel joint lines.</t>
  </si>
  <si>
    <t>Art stone/concrete window heads and sills. Hairline cracks observed centrally to numerous window heads (circa 30no.) Pointing repairs needed to heads and sills.</t>
  </si>
  <si>
    <t>Windows North</t>
  </si>
  <si>
    <t>Windows East</t>
  </si>
  <si>
    <t>Windows South</t>
  </si>
  <si>
    <t>Windows West</t>
  </si>
  <si>
    <t xml:space="preserve">Door North </t>
  </si>
  <si>
    <t>Curtain wall and doors East &amp; West elevations</t>
  </si>
  <si>
    <t xml:space="preserve">Spandrel Panels Ground floor North </t>
  </si>
  <si>
    <t>Ventilation louvers to Ground floor  West</t>
  </si>
  <si>
    <t xml:space="preserve">A pull test is recommended during routine maintenance of this roof. This will ensure no loose stonework. </t>
  </si>
  <si>
    <t>Planned Maintenance Schedule - Sheaf 1</t>
  </si>
  <si>
    <t>Planned Maintenance Schedule - Sheaf 2</t>
  </si>
  <si>
    <t>Planned Maintenance Schedule - Kingswood Central</t>
  </si>
  <si>
    <t xml:space="preserve">Planned Maintenance Schedule - Victoria </t>
  </si>
  <si>
    <t>Planned Maintenance Schedule - Cliffe</t>
  </si>
  <si>
    <t>Planned Maintenance Schedule - Edward</t>
  </si>
  <si>
    <t>Planned Maintenance Schedule - Boundary</t>
  </si>
  <si>
    <t xml:space="preserve">Natural slate roof covering. Generally in fair condition but tiles are excessively soiled. </t>
  </si>
  <si>
    <t>Allow for hoist access to undertake periodic isolated repairs.</t>
  </si>
  <si>
    <t xml:space="preserve">Stone coping &amp; kneeler stones. The coping stones in parts have been over clad with leadwork, not clear if this is original or repairs undertaken in recent years. </t>
  </si>
  <si>
    <t xml:space="preserve">Painted timber soffits and facia, rotting in a small section . </t>
  </si>
  <si>
    <t>Powder coated pressed aluminium gutters, hoppers and downpipes. Gutter leak noted to the south elevation.  Foliage growth noted to the middle section of the elevation facing the roadside.</t>
  </si>
  <si>
    <t>Allow for repairing the gutter with jointing and sealing compound.  Allow for wholesale sealing works in future years.  Clean gutters in year 1.</t>
  </si>
  <si>
    <t>Allowance for undertaking isolated pointing over the reporting period.  Mastic to lintels and cills could be undertaken to limit future maintenance.</t>
  </si>
  <si>
    <t>Inverted flat roofs to balcony's.  Leaking noted to the internal communal areas (above window) believed to be a result of a roof leak from the above flat roof balcony to the west elevation.</t>
  </si>
  <si>
    <t>Doors North</t>
  </si>
  <si>
    <t>Doors South</t>
  </si>
  <si>
    <t>5.0</t>
  </si>
  <si>
    <t>Floors</t>
  </si>
  <si>
    <t>2No. LED floodlights, 4No. Circular lights next to entrance doors and 2No. Intruder alarm bell boxes.</t>
  </si>
  <si>
    <t>Timber veneered fire doors with stainless steel handles.</t>
  </si>
  <si>
    <t>Redecoration required in year 1 and cyclical thereafter.</t>
  </si>
  <si>
    <t>Painted plaster finish and joinery in good condition.</t>
  </si>
  <si>
    <t>Swimming pool and Jacuzzi</t>
  </si>
  <si>
    <t>Allowance for adhoc minor repairs</t>
  </si>
  <si>
    <t>No works anticipated</t>
  </si>
  <si>
    <t>Replace when required</t>
  </si>
  <si>
    <t xml:space="preserve">Allow for all joints to downpipes (detach and reconnect) and gutters to be resealed. </t>
  </si>
  <si>
    <t>No access obtained onto the individual balconies to undertake further investigation.  Ballast and assumed insulation below will need to be removed so the waterproofing element can be reviewed.</t>
  </si>
  <si>
    <t>Powder coated aluminium vents. Soiled but in fair condition.</t>
  </si>
  <si>
    <t>Flagstone hardstanding's</t>
  </si>
  <si>
    <t>When the vinyl is replaced, a joint needs to be inserted along the building line to prevent the same issue occurring.  Consider this is an aesthetic issue and therefore immediate replacement is not required.</t>
  </si>
  <si>
    <t>Mineral fibre ceiling to reception areas. Fair condition.</t>
  </si>
  <si>
    <t>Assumed artificial stone parapet gable walls.</t>
  </si>
  <si>
    <t xml:space="preserve">Tiled ceramic flooring to reception, changing rooms, hallways. Fair condition. </t>
  </si>
  <si>
    <t>4..2</t>
  </si>
  <si>
    <t>Total Building Cost</t>
  </si>
  <si>
    <t>We expect ridge pointing and general maintenance over the reporting period and given the costs to scaffold the building, we recommend the ridge is replaced with a dry ridge system.</t>
  </si>
  <si>
    <t>Powder coated aluminium, double glazed window units. Window frame and glass are slightly soiled.</t>
  </si>
  <si>
    <t>All windows are powder coated aluminium, which is prone to fading over time.</t>
  </si>
  <si>
    <t>Powder coated aluminium framed double glazed awning window units. Generally soiled.</t>
  </si>
  <si>
    <t xml:space="preserve">Allow for cleaning and polishing the windows with aluminium colour restorer. </t>
  </si>
  <si>
    <t xml:space="preserve">INTERNALS - COMMUNAL AREAS </t>
  </si>
  <si>
    <t xml:space="preserve">Artificial stone coping &amp; kneeler stones. </t>
  </si>
  <si>
    <t>Natural slate roof covering. Generally in fair condition however slight soiling.  1No slipped slate within gutter to east elevation.</t>
  </si>
  <si>
    <t>Allow for repairing the gutter with jointing and sealing compound and undertaking cyclical redecoration.</t>
  </si>
  <si>
    <t>Concrete flagstones. Cracking noted to  3no flagstones. Staining to flags. In fair condition.</t>
  </si>
  <si>
    <t>Lift and replace cracked flagstones. Allow for cyclical jet washing.</t>
  </si>
  <si>
    <t>Concrete flagstones. Staining noted to flags. In fair condition.</t>
  </si>
  <si>
    <t>Replace when damage occurs. Allow for cyclical jet washing.</t>
  </si>
  <si>
    <t>Concrete flagstones set within soft landscaping. Slightly soiled but in fair condition.</t>
  </si>
  <si>
    <t>Stone mastic asphalt, surface showing signs of wear with some pitted, spalled and cracked areas. In fair condition.</t>
  </si>
  <si>
    <t>Stone mastic asphalt path. Spalling and cracking noted around 7no inspection chambers.</t>
  </si>
  <si>
    <t>Stone Mastic asphalt hardstanding. Minor breakdown of SMA, pooling noted to areas where patch repairs have been undertaken. In fair condition.</t>
  </si>
  <si>
    <t>Moss growth noted around metal ACO channel to the front of the garages.</t>
  </si>
  <si>
    <t>Tarmacadam surface. In fair condition.</t>
  </si>
  <si>
    <t>Stone mastic asphalt hardstanding  displaying minor surface breakdown with some spalled areas. In fair condition.</t>
  </si>
  <si>
    <t>Concrete flagstones. Some staining to flags. In fair condition.</t>
  </si>
  <si>
    <t>Stone mastic asphalt road displaying minor surface breakdown with some spalled areas. In fair condition.</t>
  </si>
  <si>
    <t>Block paving is soiled with moss growth to junctions. Build up of debris noted adjacent to the drain.</t>
  </si>
  <si>
    <t>Stone mastic asphalt paths. In fair condition.</t>
  </si>
  <si>
    <t>Line marking</t>
  </si>
  <si>
    <t>In fair condition.</t>
  </si>
  <si>
    <t>Allow for cyclical relining of the site line markings.</t>
  </si>
  <si>
    <t>Security Cameras</t>
  </si>
  <si>
    <t>Circa 12no security cameras. In fair condition.</t>
  </si>
  <si>
    <t>Pole mounted street lights</t>
  </si>
  <si>
    <t>Circa 36no pole mounted street lights. In fair condition.</t>
  </si>
  <si>
    <t>Small street lights around paths.</t>
  </si>
  <si>
    <t>Circa 35no small street lights in fair condition generally. 1no light is damaged.</t>
  </si>
  <si>
    <t>Repair damaged light fitting. Allow for repairs when required. Allow for redecoration and replacement of light fitting.</t>
  </si>
  <si>
    <t>Bin Stores</t>
  </si>
  <si>
    <t>8no timber bin stores.</t>
  </si>
  <si>
    <t xml:space="preserve">Stone mastic asphalt, surface heavily soiled and in poor condition with spalled and cracked areas. </t>
  </si>
  <si>
    <t>Double glazed timber top hung opening casement, paint work deteriorating and requires decorating now to limit future costs.</t>
  </si>
  <si>
    <t>Generally in a fair condition.  Cyclical decorations required commencing in 2020.</t>
  </si>
  <si>
    <t>Provisional sum for future replacement</t>
  </si>
  <si>
    <t>Rainwater goods.</t>
  </si>
  <si>
    <t>Natural slate roof covering. Generally in fair condition however slight soiling.  1No. Slip slate recorded.</t>
  </si>
  <si>
    <t>Debris trapped at the head of the window requires removal when access is available.</t>
  </si>
  <si>
    <t>4no. Fixed glazed roof lights. The material used can not be confirmed by drone footage.</t>
  </si>
  <si>
    <t>7No velux type rooflights to the north pitch.  Appear aluminium from drone footage.</t>
  </si>
  <si>
    <t>No works anticpated during the reporting years.</t>
  </si>
  <si>
    <t>Replace missing slate with new assume more will be required during reporting years.</t>
  </si>
  <si>
    <t xml:space="preserve">Concrete ridge tiles have been repaired using a dry ridge system in parts.  Hip ridges (assume clay) appear to be on original cement mortar.  All appear in good order.  </t>
  </si>
  <si>
    <t>Lead valleys appear to vary in condition across the roof.</t>
  </si>
  <si>
    <t>Allowance for repairs during the reporting years.</t>
  </si>
  <si>
    <t xml:space="preserve">Stone coping &amp; kneeler stones. </t>
  </si>
  <si>
    <t>Undertake pull test when access is available, and undertake isolated pointing.</t>
  </si>
  <si>
    <t>4No stone chmineys across the roof.  Repairs aparent to the north pitch elevation to the flaunching of a chimney.</t>
  </si>
  <si>
    <t>Given repairs to one chimney, we assume repairs will be required to the remaining chimneys during the reporting years.</t>
  </si>
  <si>
    <t>Painted steel downpipes.  Fixings for a bracket are detached from the wall  downpipe is ditsorted.</t>
  </si>
  <si>
    <t>Pressed aluminium gutters, appear in good order and recently replaced?</t>
  </si>
  <si>
    <t>Reaffix fixings to the wall so the downpipe is in the correct place.  Undertake cyclical decorations.</t>
  </si>
  <si>
    <t xml:space="preserve">York stone coupled with dressed stone window lintels and cills. Isolated areas of missing pointing at low level. The stone is delaminating and large sections of pointing is missing.  Replacement pointing has used portland cement and this requires removal as it is a contributing factor to the stone decay.  </t>
  </si>
  <si>
    <t xml:space="preserve">Timber, double glazed bottom hung opening casements. Trickle vents present. Condition satisfactory. </t>
  </si>
  <si>
    <t>Cyclical decorations required commencing in 2021.</t>
  </si>
  <si>
    <t xml:space="preserve">Cyclical decorations required commencing in 2021. Mortar raked out of joint lines and replaced with mastic. </t>
  </si>
  <si>
    <t xml:space="preserve">Cyclical re decoration required. </t>
  </si>
  <si>
    <t xml:space="preserve">Solid core timber painted door and frame. </t>
  </si>
  <si>
    <t>3No. Solid core timber painted doors and frames.</t>
  </si>
  <si>
    <t xml:space="preserve">Cyclical re decoration required. Section of timber threshold has significant timber decay and requires replacement to LHS door. </t>
  </si>
  <si>
    <t>Provisional sum for future replacement.</t>
  </si>
  <si>
    <t xml:space="preserve">Undertake cyclical decoration. We advise that a fire door inspection survey is undertaken periodically to capture repairs required. </t>
  </si>
  <si>
    <t>Ribbed carpet covering. Fair to poor condition.</t>
  </si>
  <si>
    <t xml:space="preserve">INTERNALS </t>
  </si>
  <si>
    <t>Allow for periodic replacement.</t>
  </si>
  <si>
    <t xml:space="preserve">Carpet floor covering with entrance barrier matting upon entry point. </t>
  </si>
  <si>
    <t xml:space="preserve">Painted double leaf timber fire doors. </t>
  </si>
  <si>
    <t>incl</t>
  </si>
  <si>
    <t>Planned Maintenance Schedule Muxlow</t>
  </si>
  <si>
    <t>No obvious defects.  Reactive defects only presumed during reporting years.</t>
  </si>
  <si>
    <t xml:space="preserve">Undertake isolated repair works as described. </t>
  </si>
  <si>
    <t>Natural slate roof covering. In part with a flat section at ridge height that is coated with a liquid waterproofing system.  The roof to the central area is flat in nature and appears to be an inverted roof with a timber deck.</t>
  </si>
  <si>
    <t xml:space="preserve">No works expected during the reported term to the North deck. The South deck requires closer inspection to be able to comment further. </t>
  </si>
  <si>
    <t>Chimneys</t>
  </si>
  <si>
    <t xml:space="preserve">Stone coping &amp; kneeler stones.  No defect noted. </t>
  </si>
  <si>
    <t>No defects identified from aerial footage. Recommend pull test when safe access equipment is available.</t>
  </si>
  <si>
    <t xml:space="preserve">Powder coated pressed aluminium gutters, hoppers and steel downpipes. Water leakage is evident through staining to the downpipes to joint lines. Coating to downpipes are faded. </t>
  </si>
  <si>
    <t xml:space="preserve">Painted timber fascia. Commensurate with age. </t>
  </si>
  <si>
    <t xml:space="preserve">Copper lightening protection. Noted. </t>
  </si>
  <si>
    <t>Entrance Steps</t>
  </si>
  <si>
    <t xml:space="preserve">Stone steps. Soiling evident. </t>
  </si>
  <si>
    <t>Timber framed double door with double glazed units inset. In fair condition.</t>
  </si>
  <si>
    <t xml:space="preserve">Painted plaster finish to ceilings, columns and walls. </t>
  </si>
  <si>
    <t xml:space="preserve">4no painted solid core fire doors. Satisfactory condition. </t>
  </si>
  <si>
    <t>Concrete ridge tiles bedded on cement mortar. Generally in a fair condition, yet isolated repairs have been undertaken.</t>
  </si>
  <si>
    <t>Cracking noted in the some coping stones to east elevation, appears minor and no works anticipated.</t>
  </si>
  <si>
    <t>Allow for cyclical decorations, starting in year 1 to prevent further deterioration.</t>
  </si>
  <si>
    <t>Pitched face natural stone with art stone window cills and lintels, kneelers and copings to the gables of the projecting roofs.</t>
  </si>
  <si>
    <t>Powder coated aluminium framed, double glazed window units.</t>
  </si>
  <si>
    <t xml:space="preserve">2No. Powder coated aluminium doors to communal areas with 2 glass panels in each. Each door has glazed infill panels around the sides at top.  The door to communal 1 is tied incorrectly to the building and the frame is detaching.  We assume the windows are secured to the art stone rather than the stone behind, which has caused the art stone to move. </t>
  </si>
  <si>
    <t>Allow for redecoration periodically.  Take out the door to Communal 1 and resecure the frame.  Point up the art stone jambs.</t>
  </si>
  <si>
    <t>4No. Timber veneered external doors, with timber frame and glass infill panels to the  top and both sides. Doors are fading especially around the bottom rail. Also the timber frames around the doors are beginning to rot and the paint is flaking away.</t>
  </si>
  <si>
    <t>Allowed a provisional sum for ad hoc replacement over 10 years</t>
  </si>
  <si>
    <t>Slight algae growth.  No works anticipated within the reporting years</t>
  </si>
  <si>
    <t>No works anticipated within the reporting years</t>
  </si>
  <si>
    <t>3No stone chimney stacks, general soiling but appear in satisfactory condition.  Tops of 1No chimney is coated in a liquid applied paint coating.</t>
  </si>
  <si>
    <t>Allowance for pointing works doing reporting years.</t>
  </si>
  <si>
    <t>Remove foliage and ensure vents remain clear.</t>
  </si>
  <si>
    <t xml:space="preserve">Extent of  cause of rot is unknown due to closure of the below ground floor.  Extent of rot may be occurring elsewhere in the void. 
Locally, works include removal of the meter and replace the backing board.  Clean brickwork with anti fungal wash and introduce ventilation </t>
  </si>
  <si>
    <t>Painted steel handrails and balustrades.</t>
  </si>
  <si>
    <t xml:space="preserve">Reinstate 1No tile but consider no substantial works anticipated within the reporting years. </t>
  </si>
  <si>
    <t xml:space="preserve">6No Velux type rooflights to the north, east &amp; south pitch.  Appear aluminium from drone footage. Central smoke vent over the stair core evident. No visible defects from footage. </t>
  </si>
  <si>
    <t>No works anticipated during the reporting years.</t>
  </si>
  <si>
    <t xml:space="preserve">Dressed stone construction with a combination of pointed stone crowns and flaunched tops.  Generally in satisfactory condition through out . </t>
  </si>
  <si>
    <t xml:space="preserve">Undertake regular review with access imagery. </t>
  </si>
  <si>
    <t>Allow for cyclical jet washing.</t>
  </si>
  <si>
    <t>Timber framed double glazed windows. In fair condition.</t>
  </si>
  <si>
    <t xml:space="preserve">2no flat roof balcony's noted. The North deck has recently been recovered and is in good condition. The South deck appears to be in satisfactory condition but the ariel footage is not too clear. </t>
  </si>
  <si>
    <t>Natural slate roof covering. Generally in fair condition with several slipped and damaged slates noted. The tiles are generally soiled.</t>
  </si>
  <si>
    <t xml:space="preserve">Concrete ridge tiles have been repaired using a dry ridge system . Appear in good order.  </t>
  </si>
  <si>
    <t xml:space="preserve">Concrete ridge tiles have been repaired using a dry ridge system. Appear in good order.  </t>
  </si>
  <si>
    <t xml:space="preserve">Lead valleys are in fair condition and commensurate with age. </t>
  </si>
  <si>
    <t xml:space="preserve">Reactive works estimated for repairs over the term. </t>
  </si>
  <si>
    <t xml:space="preserve">Stone coping and kneeler stones. Appear in fair condition. </t>
  </si>
  <si>
    <t xml:space="preserve">12No Velux type rooflights across all roof pitches.  Appear aluminium from drone footage. No visible defects from footage. </t>
  </si>
  <si>
    <t xml:space="preserve">4no coursed stone chimneys with dressed crowns and clay pots. Generally in satisfactory condition through out. </t>
  </si>
  <si>
    <t xml:space="preserve">Undertake regular review with access imagery. Monitoring of the chimney pots should be regularly undertaken. </t>
  </si>
  <si>
    <t xml:space="preserve">Powder coated pressed aluminium gutters and steel downpipes. Satisfactory condition. </t>
  </si>
  <si>
    <t>Painted Timber fascia's. In poor condition paint flaking.</t>
  </si>
  <si>
    <t>Walls (all elevations)</t>
  </si>
  <si>
    <t xml:space="preserve">Stone walling. In fair condition. Sporadic missing pointing. Some staining noted to stonework. </t>
  </si>
  <si>
    <t xml:space="preserve">Allow for circa 10sqm of re-pointing. </t>
  </si>
  <si>
    <t>Painted timber sliding sash window casements with trickle vents. In fair condition.</t>
  </si>
  <si>
    <t xml:space="preserve">Painted plaster generally in good condition. Timber work also in good condition. </t>
  </si>
  <si>
    <t xml:space="preserve">Timber fire door to meter cupboard. Satisfactory condition. </t>
  </si>
  <si>
    <t>Allow for cyclical decoration.</t>
  </si>
  <si>
    <t>2no Painted timber doors with brass handles.</t>
  </si>
  <si>
    <t xml:space="preserve">2no flat roof sections to the turret elevations. Assumed bituminous mineral felt covering. East elevation currently undergoing repair works and weatherproofing. West elevation appears to be in fair condition. </t>
  </si>
  <si>
    <t xml:space="preserve">Felt covering will experience solar degradation over the coming 10 year term. Reactive works will be required. </t>
  </si>
  <si>
    <t xml:space="preserve">No defect noted. Reactive maintenance budget allowed. </t>
  </si>
  <si>
    <t xml:space="preserve">Allowance for reactive maintenance. </t>
  </si>
  <si>
    <t xml:space="preserve">Leadwork is in satisfactory condition throughout. No defect noted. </t>
  </si>
  <si>
    <t xml:space="preserve">Allow for general repairs. </t>
  </si>
  <si>
    <t>WINDOWS &amp; DOORS</t>
  </si>
  <si>
    <t xml:space="preserve">WALLS </t>
  </si>
  <si>
    <t>The walls &amp; ceiling are a combination of exposed solid stone and a painted plaster finish. Both finishes are in fair condition.</t>
  </si>
  <si>
    <t>Appear to be in fair condition from the  footage, however check the mechanical fixings (Pull test) within the reporting term once access is available for ridge replacement.</t>
  </si>
  <si>
    <t xml:space="preserve">Painted Timber. Poor condition paint flaking. </t>
  </si>
  <si>
    <t xml:space="preserve">No further works required over term. </t>
  </si>
  <si>
    <t xml:space="preserve">Allow for cyclical maintenance due to the location of the garage and the foliage present. Leaf guards can be installed. </t>
  </si>
  <si>
    <t xml:space="preserve">Allow for cyclical redecoration. Included above. </t>
  </si>
  <si>
    <t xml:space="preserve">Stone walls with art stone lintels to the garage door openings. Pointing has detached from the lintel / art stone joint line. </t>
  </si>
  <si>
    <t xml:space="preserve">Stone coping stones and kneelers. No defects noted. </t>
  </si>
  <si>
    <t xml:space="preserve">Undertake slate repairs with safe access tower scaffold. </t>
  </si>
  <si>
    <t xml:space="preserve">Walls to bin store </t>
  </si>
  <si>
    <t xml:space="preserve">Allowance for general repairs. </t>
  </si>
  <si>
    <t>Alexandra Apartment parking</t>
  </si>
  <si>
    <t>Osborne Mews Road</t>
  </si>
  <si>
    <t xml:space="preserve">Stone mastic asphalt hardstandings. In fair condition. No defects. </t>
  </si>
  <si>
    <t>Stone mastic asphalt hardstandings. Cracking noted around 2no manhole covers. In fair condition.</t>
  </si>
  <si>
    <t xml:space="preserve">Allow for patch repairs when required to traffic worn areas. </t>
  </si>
  <si>
    <t>Stone mastic asphalt hardstandings. Cracking noted around 1no gully. In fair condition.</t>
  </si>
  <si>
    <t xml:space="preserve">Concrete ridge tiles have been re bed onto a dry ridge system. Mortar has detached to the horizontal joint line to isolated areas. No defects noted. </t>
  </si>
  <si>
    <t>Fascia's</t>
  </si>
  <si>
    <t xml:space="preserve">Natural stone construction with ashlar dressed lintels, cills and jambs. Evidence of historic stonework repairs to the rear side. </t>
  </si>
  <si>
    <t xml:space="preserve">Timber sliding sash casement. Paint finish has flaked throughout. Window joint pointing / mastic has perished and detached. </t>
  </si>
  <si>
    <t xml:space="preserve">Timber sliding sash casements. Paint finish has flaked throughout. Window joint pointing / mastic has perished and detached. </t>
  </si>
  <si>
    <t xml:space="preserve">Large solid core timber door with glazed vision screens to perimeter. Emergency exit ironmongery operational. </t>
  </si>
  <si>
    <t xml:space="preserve">Natural stone construction with ashlar dressed lintels, cills and jambs. The stone is delaminating and is showing heavy signs of erosion to the face of the stonework. Over time, the stonework has been re pointed with Portland based mortars which have accelerated the erosion process.  There is also large areas of missing pointing to the general elevation. </t>
  </si>
  <si>
    <t xml:space="preserve">Allow for patch repairs when required. </t>
  </si>
  <si>
    <t>Sheaf 2 and 3</t>
  </si>
  <si>
    <t>West Alexandra Building</t>
  </si>
  <si>
    <t>Tarmacadam path, some spalling adjacent to paving to the East elevation of Sheaf 1. In fair condition.</t>
  </si>
  <si>
    <t>Block paving, some sunken areas to the East elevation of Sheaf 1. Block paving is in fair condition but is soiled.</t>
  </si>
  <si>
    <t>Osborne Walk</t>
  </si>
  <si>
    <t xml:space="preserve">Undertake cyclical jet washing to reduce slip hazard. </t>
  </si>
  <si>
    <t xml:space="preserve">Retaining wall is in very poor condition and is leaning considerably. Bulging evident throughout. </t>
  </si>
  <si>
    <t xml:space="preserve">We advise a defect report is undertaken in conjunction with a Structural Engineer to provide a remedial specification. </t>
  </si>
  <si>
    <t>Casual Cottages</t>
  </si>
  <si>
    <t>Stone mastic asphalt, surface showing signs of wear with spalled and cracked areas. Generally in fair condition.</t>
  </si>
  <si>
    <t>Kingswood East</t>
  </si>
  <si>
    <t>Kingswood Apartments North</t>
  </si>
  <si>
    <t>Union Drive</t>
  </si>
  <si>
    <t xml:space="preserve">Allow for patch repairs when required. Heavy traffic estimated due to this been the site entrance. </t>
  </si>
  <si>
    <t>Edward Apartments</t>
  </si>
  <si>
    <t>Stone mastic asphalt hardstanding. Area of historic replacement surface noted. SMA showing minor surface breakdown with some spalled and cracked areas. In fair condition.</t>
  </si>
  <si>
    <t xml:space="preserve">Allow for cyclical jet washing. Included when the garage doors are scheduled to be cleaned. </t>
  </si>
  <si>
    <t>Kingswood Apartments South</t>
  </si>
  <si>
    <t>Planned Maintenance Schedule - Pevril</t>
  </si>
  <si>
    <t>Pevril Apartments West</t>
  </si>
  <si>
    <t>Pevril Apartments South</t>
  </si>
  <si>
    <t>Victoria apartments</t>
  </si>
  <si>
    <t>Victoria Court</t>
  </si>
  <si>
    <t>Hardstanding to garage 4.</t>
  </si>
  <si>
    <t>Kingswood Gardens</t>
  </si>
  <si>
    <t>Alexandra  Gardens</t>
  </si>
  <si>
    <t>Stone mastic asphalt path displaying minor surface breakdown with some cracked, spalled and pitted areas. In fair condition. Stone mastic asphalt around 5no manhole covers is spalled and cracked to the road.</t>
  </si>
  <si>
    <t xml:space="preserve">Allow for cyclical redecoration and replacement of faulty cameras. Work has recently been undertaken. </t>
  </si>
  <si>
    <t xml:space="preserve">Allow for redecoration and replacement of light fittings as required. Bulbs changed to LED in 2019. </t>
  </si>
  <si>
    <t>Osbourne Road</t>
  </si>
  <si>
    <t>Upward of the vehicle gates</t>
  </si>
  <si>
    <t>Undertake cyclical decorations, cost included above.  Note condition of paint is worse than the railings and maybe considered to be undertaken ahead of the railings being painted.</t>
  </si>
  <si>
    <t>Incl.</t>
  </si>
  <si>
    <t>Downhill from gates</t>
  </si>
  <si>
    <t>Cut back and or maintain.  Foliage has an impact on the condition of the stone and mortar.</t>
  </si>
  <si>
    <t>3No expansion joints visible but may be more within private gardens.</t>
  </si>
  <si>
    <t>Remove weeds, apply weed killer to whole surface and undertake isolated repointing.</t>
  </si>
  <si>
    <t>No works anticipated during reporting years.  Allow for annual review.</t>
  </si>
  <si>
    <t>Liaise with a  tree surgeon to limit impact on the wall from the tree.  Undertake localised pointing repairs.</t>
  </si>
  <si>
    <t>Ivy and foliage spreading over stone wall</t>
  </si>
  <si>
    <t>Allow for patch repairs when required. Allow for cyclical jet washing.</t>
  </si>
  <si>
    <t xml:space="preserve">Take up and re-lay sunken paving. 2ms. Allow for cyclical jet washing. Allow for reactive repairs to block pavers during term. </t>
  </si>
  <si>
    <t xml:space="preserve">Allow for patch repairs when required. Allow for cyclical jet washing. </t>
  </si>
  <si>
    <t xml:space="preserve">Allow for patch repairs when required. Allow for cyclical jet washing due to tree canopy cover. </t>
  </si>
  <si>
    <t>Replace when required. Allow for cyclical jet washing.</t>
  </si>
  <si>
    <t xml:space="preserve"> </t>
  </si>
  <si>
    <t>No problems</t>
  </si>
  <si>
    <t>Lead valleys appear satisfactory condition throughout.</t>
  </si>
  <si>
    <t>Inc</t>
  </si>
  <si>
    <t>Sub Total</t>
  </si>
  <si>
    <t>Inc 20 % VAT</t>
  </si>
  <si>
    <t>Our prices have been based on tendered rates, and are assumed to be undertaken by a main contractor utilising the correct working methods, to the relevant standards and statutory requirements.  All individual line costs are Net of VAT.</t>
  </si>
  <si>
    <t>Mortar</t>
  </si>
  <si>
    <t>As per stone survey</t>
  </si>
  <si>
    <t>Replace section of mortar with lime mortar</t>
  </si>
  <si>
    <t xml:space="preserve">Investigate further with stone specialist </t>
  </si>
  <si>
    <t xml:space="preserve">Investigate further with stone specialist  </t>
  </si>
  <si>
    <t xml:space="preserve">Allow for undertaking  repointing works to remove the portland cement.  . </t>
  </si>
  <si>
    <t>inc</t>
  </si>
  <si>
    <t>Planned Maintenance Schedule - Garages 0-7 - Estates costs</t>
  </si>
  <si>
    <t>Planned Maintenance Schedule - Hardstandings - ESTATE COSTS</t>
  </si>
  <si>
    <t>Leisure Suite</t>
  </si>
  <si>
    <t>LEISURE SUITE</t>
  </si>
  <si>
    <t xml:space="preserve">Description </t>
  </si>
  <si>
    <t>Solution</t>
  </si>
  <si>
    <t>Planned Maintenance Schedule - Sheaf 3 Buildings</t>
  </si>
  <si>
    <t>Planned Maintenance Schedule - Alexandra Apartments</t>
  </si>
  <si>
    <t>Controls air and heat for pool water</t>
  </si>
  <si>
    <t>Replace</t>
  </si>
  <si>
    <t>Provides hot water for taps and showers throughout leisure suite</t>
  </si>
  <si>
    <t>Ensure pool water is filtered correctly</t>
  </si>
  <si>
    <t>Consider floor carpet tiles - less annual maintenance</t>
  </si>
  <si>
    <t>Replace treadmills x2, bikes x3 , rower x1, stepper x1 periodically -sugest one item replaced each year from 2022 - 2029</t>
  </si>
  <si>
    <t>Resistance Replaced with good second hand equipment in 2019. Free weights NEW 2019</t>
  </si>
  <si>
    <t>Suggest Free weights replaced in 2029 Suggest resistance equipment is replaced in 2027</t>
  </si>
  <si>
    <t>Suggest replacing fabric chairs and folding tables in 2022</t>
  </si>
  <si>
    <t>New spa filter and media May 2020</t>
  </si>
  <si>
    <t>Replace sand 4 years</t>
  </si>
  <si>
    <t>Ideally when equipment changes but possibly 2024</t>
  </si>
  <si>
    <t>Estimate price</t>
  </si>
  <si>
    <t>End of studio nearest gates/plasterbooard wall/ new door from stairs/additional electrics for two desks. Current office becomes archive store</t>
  </si>
  <si>
    <t>Replace 6/7 years</t>
  </si>
  <si>
    <t>Sheaf 3 Apartments</t>
  </si>
  <si>
    <t>Sheaf 3 Building</t>
  </si>
  <si>
    <t>Alexandra Apartments</t>
  </si>
  <si>
    <t>Alexandra Buildings</t>
  </si>
  <si>
    <t>Kingswood</t>
  </si>
  <si>
    <t>Planned Maintenance Schedule - Alexandra Buildings</t>
  </si>
  <si>
    <t>Planned Maintenance Schedule - Sheaf 3 Apartments</t>
  </si>
  <si>
    <t>check figure - Nil</t>
  </si>
  <si>
    <t>Garages - Estates</t>
  </si>
  <si>
    <t>Hardstandings - Estates</t>
  </si>
  <si>
    <t>Boundaries - Estates</t>
  </si>
  <si>
    <t>Inv VAT</t>
  </si>
  <si>
    <t>Year 2021 - 2030 only</t>
  </si>
  <si>
    <t>Yearly average</t>
  </si>
  <si>
    <t>Walls in fair condition</t>
  </si>
  <si>
    <t xml:space="preserve">   </t>
  </si>
  <si>
    <t>RESERVE POSITION 2021 - 2030 - 9 YEAR PERIOD TO COVER PLANNED AND UNPLANNED SPEND - WITHOUT WINDOW REPLACEMENTS (SHEAF 1 &amp; 2) YEAR 1 (2021) FIGURES BOD AGREED 1.12.20 AND UPDATED 08.12.20</t>
  </si>
  <si>
    <t>Estates inc Garages, Hardstandings, Boundaries</t>
  </si>
  <si>
    <t>Contribution to Reserves in 2020  (at 85%)</t>
  </si>
  <si>
    <t>Opening Reserve position (estimated and before any adjustments for in year surplus/deficit) - 01.01.2021</t>
  </si>
  <si>
    <t>Year 1 - 2021</t>
  </si>
  <si>
    <t>Year 2 - 2022</t>
  </si>
  <si>
    <t>Year 3 - 2023</t>
  </si>
  <si>
    <t>Year 4 - 2024</t>
  </si>
  <si>
    <t>Year 5 - 2025</t>
  </si>
  <si>
    <t>Year 6 - 2026</t>
  </si>
  <si>
    <t>Year 7 - 2027</t>
  </si>
  <si>
    <t>Year 8 - 2028</t>
  </si>
  <si>
    <t>Year 9 - 2029</t>
  </si>
  <si>
    <t>Total</t>
  </si>
  <si>
    <t>Average planned spend</t>
  </si>
  <si>
    <t>Contingency - Emergency spend</t>
  </si>
  <si>
    <t xml:space="preserve">Rounded </t>
  </si>
  <si>
    <t>Total Planned  spend</t>
  </si>
  <si>
    <t>Total  Expenditure planned and unplanned</t>
  </si>
  <si>
    <t>check figure</t>
  </si>
  <si>
    <t>Reserve Position before  in year contribtion</t>
  </si>
  <si>
    <t xml:space="preserve">In Year Contribution to Reserves </t>
  </si>
  <si>
    <t>Emergency spend</t>
  </si>
  <si>
    <t>Planned  spend</t>
  </si>
  <si>
    <t>Contribution to future spend - Sinking fund</t>
  </si>
  <si>
    <t>(Difference between yearly average and actual  in year planned spend</t>
  </si>
  <si>
    <t>TOTAL RESERVES REQUIRED FOR YEAR</t>
  </si>
  <si>
    <t>Total reserve over 9 year period</t>
  </si>
  <si>
    <t>BALANCE OF RESERVE CARRIED FORWARD</t>
  </si>
  <si>
    <t>(Difference between yearly average and actual in year planned spend</t>
  </si>
  <si>
    <t xml:space="preserve">Alexandra Apartments </t>
  </si>
  <si>
    <t>Less window spend</t>
  </si>
  <si>
    <t>yr 7-9 + LS moved</t>
  </si>
  <si>
    <t xml:space="preserve">New 9 yr per total </t>
  </si>
  <si>
    <t xml:space="preserve">average yearly </t>
  </si>
  <si>
    <t>year 7-9</t>
  </si>
  <si>
    <t>Sheaf 3 Apartment</t>
  </si>
  <si>
    <t xml:space="preserve">Sheaf 3 Building </t>
  </si>
  <si>
    <t>SUMMARY OF PROPOSED RESERVE YEAR 1 - 9</t>
  </si>
  <si>
    <t xml:space="preserve">Year 1 </t>
  </si>
  <si>
    <t>Year 2</t>
  </si>
  <si>
    <t>Year 3</t>
  </si>
  <si>
    <t>Year 4</t>
  </si>
  <si>
    <t>Year 5</t>
  </si>
  <si>
    <t>Year 6</t>
  </si>
  <si>
    <t>Year 7</t>
  </si>
  <si>
    <t>Year 8</t>
  </si>
  <si>
    <t>Year 9</t>
  </si>
  <si>
    <t>Estates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</si>
</sst>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164" formatCode="&quot;£&quot;#,##0_);[Red]\(&quot;£&quot;#,##0\)"/>
    <numFmt numFmtId="165" formatCode="_(&quot;£&quot;* #,##0.00_);_(&quot;£&quot;* \(#,##0.00\);_(&quot;£&quot;* &quot;-&quot;??_);_(@_)"/>
    <numFmt numFmtId="166" formatCode="0.0"/>
    <numFmt numFmtId="167" formatCode="&quot;£&quot;#,##0.00"/>
    <numFmt numFmtId="168" formatCode="_-[$£-809]* #,##0.00_-;\-[$£-809]* #,##0.00_-;_-[$£-809]* &quot;-&quot;??_-;_-@_-"/>
  </numFmts>
  <fonts count="21">
    <font>
      <sz val="10"/>
      <name val="Arial"/>
    </font>
    <font>
      <sz val="10"/>
      <name val="Times New Roman"/>
      <family val="1"/>
    </font>
    <font>
      <b/>
      <sz val="10"/>
      <name val="Titillium"/>
    </font>
    <font>
      <sz val="10"/>
      <name val="Titillium"/>
    </font>
    <font>
      <b/>
      <sz val="10"/>
      <name val="Times New Roman"/>
      <family val="1"/>
    </font>
    <font>
      <sz val="10"/>
      <name val="Arial"/>
      <family val="2"/>
    </font>
    <font>
      <sz val="10"/>
      <name val="Arial"/>
      <family val="2"/>
    </font>
    <font>
      <sz val="11"/>
      <name val="Times New Roman"/>
      <family val="1"/>
    </font>
    <font>
      <sz val="10"/>
      <color rgb="FFFF0000"/>
      <name val="Titillium"/>
    </font>
    <font>
      <b/>
      <sz val="10"/>
      <name val="Arial"/>
      <family val="2"/>
    </font>
    <font>
      <b/>
      <sz val="10"/>
      <color rgb="FFFF0000"/>
      <name val="Arial"/>
      <family val="2"/>
    </font>
    <font>
      <sz val="8"/>
      <name val="Arial"/>
      <family val="2"/>
    </font>
    <font>
      <b/>
      <sz val="11"/>
      <color theme="1"/>
      <name val="Calibri"/>
      <family val="2"/>
      <scheme val="minor"/>
    </font>
    <font>
      <b/>
      <sz val="14"/>
      <color theme="1"/>
      <name val="Calibri"/>
      <family val="2"/>
      <scheme val="minor"/>
    </font>
    <font>
      <b/>
      <sz val="12"/>
      <name val="Calibri"/>
      <family val="2"/>
      <scheme val="minor"/>
    </font>
    <font>
      <b/>
      <sz val="10"/>
      <color theme="1"/>
      <name val="Calibri"/>
      <family val="2"/>
      <scheme val="minor"/>
    </font>
    <font>
      <b/>
      <sz val="11"/>
      <color theme="5"/>
      <name val="Calibri"/>
      <family val="2"/>
      <scheme val="minor"/>
    </font>
    <font>
      <sz val="8"/>
      <color theme="0" tint="-0.34998626667073579"/>
      <name val="Calibri"/>
      <family val="2"/>
      <scheme val="minor"/>
    </font>
    <font>
      <sz val="9"/>
      <color theme="0" tint="-0.34998626667073579"/>
      <name val="Calibri"/>
      <family val="2"/>
      <scheme val="minor"/>
    </font>
    <font>
      <sz val="8"/>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rgb="FF008C85"/>
        <bgColor indexed="64"/>
      </patternFill>
    </fill>
    <fill>
      <patternFill patternType="solid">
        <fgColor theme="0"/>
        <bgColor indexed="64"/>
      </patternFill>
    </fill>
    <fill>
      <patternFill patternType="solid">
        <fgColor rgb="FF92D050"/>
        <bgColor indexed="64"/>
      </patternFill>
    </fill>
  </fills>
  <borders count="2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hair">
        <color indexed="64"/>
      </right>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bottom style="hair">
        <color indexed="64"/>
      </bottom>
      <diagonal/>
    </border>
    <border>
      <left style="thin">
        <color indexed="64"/>
      </left>
      <right/>
      <top/>
      <bottom style="medium">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s>
  <cellStyleXfs count="3">
    <xf numFmtId="0" fontId="0" fillId="0" borderId="0"/>
    <xf numFmtId="0" fontId="5" fillId="0" borderId="0"/>
    <xf numFmtId="165" fontId="6" fillId="0" borderId="0" applyFont="0" applyFill="0" applyBorder="0" applyAlignment="0" applyProtection="0"/>
  </cellStyleXfs>
  <cellXfs count="284">
    <xf numFmtId="0" fontId="0" fillId="0" borderId="0" xfId="0"/>
    <xf numFmtId="0" fontId="1" fillId="0" borderId="0" xfId="0" applyFont="1"/>
    <xf numFmtId="0" fontId="1" fillId="0" borderId="0" xfId="0" applyFont="1" applyAlignment="1">
      <alignment horizontal="left" vertical="top" wrapText="1"/>
    </xf>
    <xf numFmtId="0" fontId="1" fillId="0" borderId="1" xfId="0" applyFont="1" applyBorder="1"/>
    <xf numFmtId="0" fontId="3" fillId="0" borderId="0" xfId="0" applyFont="1"/>
    <xf numFmtId="0" fontId="3" fillId="0" borderId="0" xfId="0" applyFont="1" applyAlignment="1">
      <alignment horizontal="left" vertical="top" wrapText="1"/>
    </xf>
    <xf numFmtId="0" fontId="3" fillId="0" borderId="1" xfId="0" applyFont="1" applyBorder="1"/>
    <xf numFmtId="0" fontId="3" fillId="0" borderId="2" xfId="0" applyFont="1" applyBorder="1"/>
    <xf numFmtId="0" fontId="1" fillId="0" borderId="0" xfId="0" applyFont="1" applyBorder="1"/>
    <xf numFmtId="0" fontId="3" fillId="0" borderId="0" xfId="0" applyFont="1" applyBorder="1"/>
    <xf numFmtId="0" fontId="3" fillId="2" borderId="3" xfId="0" applyFont="1" applyFill="1" applyBorder="1"/>
    <xf numFmtId="0" fontId="2" fillId="2" borderId="4" xfId="0" applyFont="1" applyFill="1" applyBorder="1" applyAlignment="1">
      <alignment horizontal="center" vertical="top" wrapText="1"/>
    </xf>
    <xf numFmtId="0" fontId="2" fillId="0" borderId="5" xfId="0" applyFont="1" applyBorder="1" applyAlignment="1">
      <alignment vertical="top" wrapText="1"/>
    </xf>
    <xf numFmtId="0" fontId="3" fillId="0" borderId="5" xfId="0" applyFont="1" applyBorder="1" applyAlignment="1">
      <alignment horizontal="center" vertical="top" wrapText="1"/>
    </xf>
    <xf numFmtId="166" fontId="2" fillId="2" borderId="3" xfId="0" applyNumberFormat="1" applyFont="1" applyFill="1" applyBorder="1" applyAlignment="1">
      <alignment horizontal="left" vertical="top"/>
    </xf>
    <xf numFmtId="166" fontId="2" fillId="0" borderId="5" xfId="0" applyNumberFormat="1" applyFont="1" applyBorder="1" applyAlignment="1">
      <alignment horizontal="center" vertical="top" wrapText="1"/>
    </xf>
    <xf numFmtId="166" fontId="3" fillId="0" borderId="5" xfId="0" applyNumberFormat="1" applyFont="1" applyBorder="1" applyAlignment="1">
      <alignment horizontal="center" vertical="top" wrapText="1"/>
    </xf>
    <xf numFmtId="166" fontId="3" fillId="0" borderId="0" xfId="0" applyNumberFormat="1" applyFont="1" applyBorder="1" applyAlignment="1">
      <alignment horizontal="center" vertical="top"/>
    </xf>
    <xf numFmtId="166" fontId="1" fillId="0" borderId="0" xfId="0" applyNumberFormat="1" applyFont="1" applyBorder="1" applyAlignment="1">
      <alignment horizontal="center" vertical="top"/>
    </xf>
    <xf numFmtId="166" fontId="1" fillId="0" borderId="1" xfId="0" applyNumberFormat="1" applyFont="1" applyBorder="1" applyAlignment="1">
      <alignment horizontal="center" vertical="top"/>
    </xf>
    <xf numFmtId="166" fontId="2" fillId="2" borderId="4" xfId="0" applyNumberFormat="1" applyFont="1" applyFill="1" applyBorder="1" applyAlignment="1">
      <alignment horizontal="left" vertical="top" wrapText="1"/>
    </xf>
    <xf numFmtId="0" fontId="3" fillId="0" borderId="5" xfId="0" applyFont="1" applyBorder="1" applyAlignment="1">
      <alignment horizontal="center" vertical="top"/>
    </xf>
    <xf numFmtId="0" fontId="3" fillId="0" borderId="0" xfId="0" applyFont="1" applyBorder="1" applyAlignment="1">
      <alignment horizontal="center" vertical="top"/>
    </xf>
    <xf numFmtId="0" fontId="1" fillId="0" borderId="1" xfId="0" applyFont="1" applyBorder="1" applyAlignment="1">
      <alignment horizontal="center" vertical="top"/>
    </xf>
    <xf numFmtId="0" fontId="3" fillId="0" borderId="0" xfId="0" applyFont="1" applyBorder="1" applyAlignment="1">
      <alignment vertical="top"/>
    </xf>
    <xf numFmtId="0" fontId="2" fillId="0" borderId="5" xfId="0" applyFont="1" applyFill="1" applyBorder="1" applyAlignment="1">
      <alignment horizontal="center" vertical="top" wrapText="1"/>
    </xf>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2" fillId="0" borderId="5" xfId="0" applyFont="1" applyFill="1" applyBorder="1" applyAlignment="1">
      <alignment horizontal="left" vertical="top" wrapText="1"/>
    </xf>
    <xf numFmtId="0" fontId="3" fillId="0" borderId="5" xfId="0" applyFont="1" applyBorder="1" applyAlignment="1">
      <alignment vertical="top" wrapText="1"/>
    </xf>
    <xf numFmtId="167" fontId="2" fillId="0" borderId="5" xfId="0" applyNumberFormat="1" applyFont="1" applyFill="1" applyBorder="1" applyAlignment="1">
      <alignment horizontal="left" vertical="top" wrapText="1"/>
    </xf>
    <xf numFmtId="0" fontId="3" fillId="0" borderId="5" xfId="0" applyFont="1" applyBorder="1" applyAlignment="1">
      <alignment horizontal="left" vertical="top" wrapText="1"/>
    </xf>
    <xf numFmtId="0" fontId="3" fillId="0" borderId="5" xfId="0" applyFont="1" applyBorder="1" applyAlignment="1">
      <alignment wrapText="1"/>
    </xf>
    <xf numFmtId="166" fontId="2" fillId="0" borderId="5" xfId="0" applyNumberFormat="1" applyFont="1" applyFill="1" applyBorder="1" applyAlignment="1">
      <alignment horizontal="center" vertical="top" wrapText="1"/>
    </xf>
    <xf numFmtId="0" fontId="3" fillId="0" borderId="5" xfId="0" applyFont="1" applyBorder="1" applyAlignment="1">
      <alignment horizontal="left" wrapText="1"/>
    </xf>
    <xf numFmtId="0" fontId="1" fillId="0" borderId="0" xfId="0" applyFont="1" applyBorder="1" applyAlignment="1">
      <alignment vertical="top"/>
    </xf>
    <xf numFmtId="0" fontId="3" fillId="2" borderId="3" xfId="0" applyFont="1" applyFill="1" applyBorder="1" applyAlignment="1">
      <alignment vertical="top"/>
    </xf>
    <xf numFmtId="0" fontId="1" fillId="0" borderId="1" xfId="0" applyFont="1" applyBorder="1" applyAlignment="1">
      <alignment vertical="top"/>
    </xf>
    <xf numFmtId="0" fontId="3" fillId="0" borderId="5" xfId="0" applyFont="1" applyFill="1" applyBorder="1" applyAlignment="1">
      <alignment horizontal="left" vertical="top" wrapText="1"/>
    </xf>
    <xf numFmtId="0" fontId="3" fillId="0" borderId="1" xfId="0" applyFont="1" applyFill="1" applyBorder="1"/>
    <xf numFmtId="0" fontId="1" fillId="0" borderId="1" xfId="0" applyFont="1" applyFill="1" applyBorder="1"/>
    <xf numFmtId="0" fontId="3" fillId="0" borderId="0" xfId="0" applyFont="1" applyBorder="1" applyAlignment="1">
      <alignment wrapText="1"/>
    </xf>
    <xf numFmtId="0" fontId="1" fillId="0" borderId="0" xfId="0" applyFont="1" applyBorder="1" applyAlignment="1">
      <alignment wrapText="1"/>
    </xf>
    <xf numFmtId="0" fontId="1" fillId="0" borderId="1" xfId="0" applyFont="1" applyBorder="1" applyAlignment="1">
      <alignment wrapText="1"/>
    </xf>
    <xf numFmtId="0" fontId="3" fillId="0" borderId="6" xfId="0" applyFont="1" applyBorder="1"/>
    <xf numFmtId="167" fontId="2" fillId="0" borderId="7" xfId="0" applyNumberFormat="1" applyFont="1" applyBorder="1" applyAlignment="1">
      <alignment horizontal="center" vertical="top" wrapText="1"/>
    </xf>
    <xf numFmtId="0" fontId="3" fillId="0" borderId="5" xfId="0" applyNumberFormat="1" applyFont="1" applyBorder="1" applyAlignment="1">
      <alignment horizontal="center" vertical="top"/>
    </xf>
    <xf numFmtId="0" fontId="3" fillId="0" borderId="5" xfId="0" applyNumberFormat="1" applyFont="1" applyBorder="1" applyAlignment="1">
      <alignment horizontal="center" vertical="top" wrapText="1"/>
    </xf>
    <xf numFmtId="0" fontId="1" fillId="0" borderId="1" xfId="0" applyFont="1" applyBorder="1" applyAlignment="1">
      <alignment vertical="top" wrapText="1"/>
    </xf>
    <xf numFmtId="167" fontId="1" fillId="0" borderId="1" xfId="0" applyNumberFormat="1" applyFont="1" applyBorder="1" applyAlignment="1">
      <alignment vertical="top"/>
    </xf>
    <xf numFmtId="0" fontId="3" fillId="0" borderId="0" xfId="0" applyFont="1" applyBorder="1" applyAlignment="1">
      <alignment vertical="top" wrapText="1"/>
    </xf>
    <xf numFmtId="0" fontId="3" fillId="2" borderId="3" xfId="0" applyFont="1" applyFill="1" applyBorder="1" applyAlignment="1">
      <alignment vertical="top" wrapText="1"/>
    </xf>
    <xf numFmtId="0" fontId="3" fillId="2" borderId="3" xfId="0" applyFont="1" applyFill="1" applyBorder="1" applyAlignment="1">
      <alignment wrapText="1"/>
    </xf>
    <xf numFmtId="0" fontId="3" fillId="0" borderId="0" xfId="0" applyNumberFormat="1" applyFont="1" applyBorder="1" applyAlignment="1">
      <alignment horizontal="center" vertical="top" wrapText="1"/>
    </xf>
    <xf numFmtId="0" fontId="3" fillId="0" borderId="0" xfId="0" applyFont="1" applyBorder="1" applyAlignment="1">
      <alignment horizontal="left" vertical="top" wrapText="1"/>
    </xf>
    <xf numFmtId="0" fontId="0" fillId="0" borderId="0" xfId="0" applyAlignment="1">
      <alignment vertical="top" wrapText="1"/>
    </xf>
    <xf numFmtId="0" fontId="3" fillId="0" borderId="10" xfId="0" applyFont="1" applyBorder="1" applyAlignment="1">
      <alignment horizontal="left" vertical="top" wrapText="1"/>
    </xf>
    <xf numFmtId="0" fontId="1" fillId="0" borderId="11" xfId="0" applyFont="1" applyBorder="1" applyAlignment="1">
      <alignment wrapText="1"/>
    </xf>
    <xf numFmtId="0" fontId="2" fillId="0" borderId="10" xfId="0" applyFont="1" applyBorder="1" applyAlignment="1">
      <alignment vertical="top" wrapText="1"/>
    </xf>
    <xf numFmtId="0" fontId="1" fillId="0" borderId="11" xfId="0" applyFont="1" applyBorder="1"/>
    <xf numFmtId="0" fontId="3" fillId="0" borderId="10" xfId="0" applyFont="1" applyFill="1" applyBorder="1" applyAlignment="1">
      <alignment horizontal="left" vertical="top" wrapText="1"/>
    </xf>
    <xf numFmtId="0" fontId="3" fillId="0" borderId="10" xfId="0" applyFont="1" applyBorder="1" applyAlignment="1">
      <alignment vertical="top" wrapText="1"/>
    </xf>
    <xf numFmtId="168" fontId="3" fillId="0" borderId="5" xfId="0" applyNumberFormat="1" applyFont="1" applyBorder="1" applyAlignment="1">
      <alignment horizontal="left" vertical="top" wrapText="1"/>
    </xf>
    <xf numFmtId="0" fontId="0" fillId="0" borderId="0" xfId="0" applyBorder="1"/>
    <xf numFmtId="168" fontId="3" fillId="0" borderId="0" xfId="0" applyNumberFormat="1" applyFont="1" applyBorder="1" applyAlignment="1">
      <alignment horizontal="left" vertical="top" wrapText="1"/>
    </xf>
    <xf numFmtId="168" fontId="0" fillId="0" borderId="0" xfId="0" applyNumberFormat="1" applyBorder="1"/>
    <xf numFmtId="0" fontId="0" fillId="0" borderId="10" xfId="0" applyBorder="1"/>
    <xf numFmtId="168" fontId="3" fillId="0" borderId="10" xfId="0" applyNumberFormat="1" applyFont="1" applyBorder="1" applyAlignment="1">
      <alignment horizontal="left" vertical="top" wrapText="1"/>
    </xf>
    <xf numFmtId="168" fontId="0" fillId="0" borderId="10" xfId="0" applyNumberFormat="1" applyBorder="1"/>
    <xf numFmtId="0" fontId="0" fillId="0" borderId="5" xfId="0" applyBorder="1"/>
    <xf numFmtId="168" fontId="0" fillId="0" borderId="5" xfId="0" applyNumberFormat="1" applyBorder="1"/>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0" borderId="15" xfId="0" applyFont="1" applyFill="1" applyBorder="1" applyAlignment="1">
      <alignment horizontal="left" vertical="top" wrapText="1"/>
    </xf>
    <xf numFmtId="0" fontId="0" fillId="0" borderId="0" xfId="0" applyAlignment="1">
      <alignment vertical="top"/>
    </xf>
    <xf numFmtId="167" fontId="3" fillId="0" borderId="5" xfId="0" applyNumberFormat="1" applyFont="1" applyBorder="1" applyAlignment="1">
      <alignment horizontal="left" vertical="top"/>
    </xf>
    <xf numFmtId="167" fontId="3" fillId="0" borderId="5" xfId="0" applyNumberFormat="1" applyFont="1" applyBorder="1" applyAlignment="1">
      <alignment horizontal="center" vertical="top"/>
    </xf>
    <xf numFmtId="0" fontId="3" fillId="0" borderId="5" xfId="0" applyFont="1" applyFill="1" applyBorder="1" applyAlignment="1">
      <alignment vertical="top" wrapText="1"/>
    </xf>
    <xf numFmtId="0" fontId="3" fillId="0" borderId="5" xfId="0" applyFont="1" applyFill="1" applyBorder="1" applyAlignment="1">
      <alignment horizontal="center" vertical="top"/>
    </xf>
    <xf numFmtId="0" fontId="2" fillId="0" borderId="5" xfId="0" applyFont="1" applyFill="1" applyBorder="1" applyAlignment="1">
      <alignment vertical="top" wrapText="1"/>
    </xf>
    <xf numFmtId="166" fontId="2" fillId="0" borderId="5" xfId="0" applyNumberFormat="1" applyFont="1" applyBorder="1" applyAlignment="1">
      <alignment horizontal="center" vertical="top"/>
    </xf>
    <xf numFmtId="167" fontId="3" fillId="0" borderId="5" xfId="0" applyNumberFormat="1" applyFont="1" applyBorder="1" applyAlignment="1">
      <alignment horizontal="center" vertical="top" wrapText="1"/>
    </xf>
    <xf numFmtId="0" fontId="1" fillId="0" borderId="8" xfId="0" applyFont="1" applyBorder="1"/>
    <xf numFmtId="0" fontId="3" fillId="0" borderId="10" xfId="0" applyFont="1" applyBorder="1" applyAlignment="1">
      <alignment wrapText="1"/>
    </xf>
    <xf numFmtId="0" fontId="3" fillId="0" borderId="10" xfId="0" applyFont="1" applyBorder="1" applyAlignment="1">
      <alignment horizontal="center" vertical="top"/>
    </xf>
    <xf numFmtId="0" fontId="1" fillId="0" borderId="17" xfId="0" applyFont="1" applyBorder="1"/>
    <xf numFmtId="0" fontId="1" fillId="0" borderId="18" xfId="0" applyFont="1" applyBorder="1" applyAlignment="1">
      <alignment wrapText="1"/>
    </xf>
    <xf numFmtId="166" fontId="2" fillId="0" borderId="7" xfId="0" applyNumberFormat="1" applyFont="1" applyBorder="1" applyAlignment="1">
      <alignment horizontal="center" vertical="top"/>
    </xf>
    <xf numFmtId="0" fontId="2" fillId="0" borderId="7" xfId="0" applyFont="1" applyBorder="1" applyAlignment="1">
      <alignment vertical="top" wrapText="1"/>
    </xf>
    <xf numFmtId="0" fontId="3" fillId="0" borderId="7" xfId="0" applyFont="1" applyBorder="1" applyAlignment="1">
      <alignment vertical="top" wrapText="1"/>
    </xf>
    <xf numFmtId="0" fontId="3" fillId="0" borderId="7" xfId="0" applyFont="1" applyBorder="1" applyAlignment="1">
      <alignment horizontal="left" vertical="top" wrapText="1"/>
    </xf>
    <xf numFmtId="167" fontId="3" fillId="0" borderId="7" xfId="0" applyNumberFormat="1" applyFont="1" applyBorder="1" applyAlignment="1">
      <alignment horizontal="center" vertical="top" wrapText="1"/>
    </xf>
    <xf numFmtId="167" fontId="3" fillId="0" borderId="5" xfId="0" applyNumberFormat="1" applyFont="1" applyFill="1" applyBorder="1" applyAlignment="1">
      <alignment horizontal="left" vertical="top"/>
    </xf>
    <xf numFmtId="166" fontId="3" fillId="0" borderId="5" xfId="0" applyNumberFormat="1" applyFont="1" applyFill="1" applyBorder="1" applyAlignment="1">
      <alignment horizontal="center" vertical="top" wrapText="1"/>
    </xf>
    <xf numFmtId="167" fontId="3" fillId="0" borderId="5" xfId="0" applyNumberFormat="1" applyFont="1" applyFill="1" applyBorder="1" applyAlignment="1">
      <alignment horizontal="center" vertical="top"/>
    </xf>
    <xf numFmtId="0" fontId="3" fillId="0" borderId="5" xfId="0" applyFont="1" applyFill="1" applyBorder="1" applyAlignment="1">
      <alignment horizontal="center" vertical="top" wrapText="1"/>
    </xf>
    <xf numFmtId="167" fontId="3" fillId="0" borderId="5" xfId="0" applyNumberFormat="1" applyFont="1" applyFill="1" applyBorder="1" applyAlignment="1">
      <alignment horizontal="center" vertical="top" wrapText="1"/>
    </xf>
    <xf numFmtId="166" fontId="3" fillId="0" borderId="0" xfId="0" applyNumberFormat="1" applyFont="1" applyFill="1" applyBorder="1" applyAlignment="1">
      <alignment horizontal="center" vertical="top" wrapText="1"/>
    </xf>
    <xf numFmtId="167" fontId="3" fillId="0" borderId="0" xfId="0" applyNumberFormat="1" applyFont="1" applyBorder="1" applyAlignment="1">
      <alignment horizontal="center" vertical="top" wrapText="1"/>
    </xf>
    <xf numFmtId="0" fontId="3" fillId="0" borderId="10" xfId="0" applyFont="1" applyBorder="1" applyAlignment="1">
      <alignment horizontal="left" vertical="top" wrapText="1"/>
    </xf>
    <xf numFmtId="0" fontId="3" fillId="0" borderId="2" xfId="0" applyFont="1" applyBorder="1" applyAlignment="1">
      <alignment vertical="top"/>
    </xf>
    <xf numFmtId="0" fontId="1" fillId="0" borderId="2" xfId="0" applyFont="1" applyBorder="1" applyAlignment="1">
      <alignment vertical="top"/>
    </xf>
    <xf numFmtId="0" fontId="2" fillId="0" borderId="5" xfId="0" applyFont="1" applyBorder="1" applyAlignment="1">
      <alignment horizontal="center" vertical="top" wrapText="1"/>
    </xf>
    <xf numFmtId="0" fontId="3" fillId="0" borderId="5" xfId="0" applyFont="1" applyBorder="1" applyAlignment="1">
      <alignment vertical="top"/>
    </xf>
    <xf numFmtId="167" fontId="3" fillId="0" borderId="19" xfId="0" applyNumberFormat="1" applyFont="1" applyFill="1" applyBorder="1" applyAlignment="1">
      <alignment horizontal="center" vertical="top" wrapText="1"/>
    </xf>
    <xf numFmtId="0" fontId="3" fillId="0" borderId="19" xfId="0" applyFont="1" applyBorder="1" applyAlignment="1">
      <alignment horizontal="center" vertical="top"/>
    </xf>
    <xf numFmtId="167" fontId="2" fillId="0" borderId="19" xfId="0" applyNumberFormat="1" applyFont="1" applyFill="1" applyBorder="1" applyAlignment="1">
      <alignment horizontal="left" vertical="top" wrapText="1"/>
    </xf>
    <xf numFmtId="2" fontId="3" fillId="0" borderId="5" xfId="0" applyNumberFormat="1" applyFont="1" applyBorder="1" applyAlignment="1">
      <alignment horizontal="center" vertical="top" wrapText="1"/>
    </xf>
    <xf numFmtId="0" fontId="3" fillId="0" borderId="19" xfId="0" applyFont="1" applyBorder="1" applyAlignment="1">
      <alignment vertical="top" wrapText="1"/>
    </xf>
    <xf numFmtId="0" fontId="2" fillId="0" borderId="10" xfId="0" applyFont="1" applyBorder="1" applyAlignment="1">
      <alignment horizontal="left" vertical="top" wrapText="1"/>
    </xf>
    <xf numFmtId="0" fontId="2" fillId="0" borderId="5" xfId="0" applyFont="1" applyBorder="1" applyAlignment="1">
      <alignment horizontal="left" vertical="top" wrapText="1"/>
    </xf>
    <xf numFmtId="0" fontId="1" fillId="0" borderId="18" xfId="0" applyFont="1" applyBorder="1" applyAlignment="1">
      <alignment vertical="top"/>
    </xf>
    <xf numFmtId="166" fontId="4" fillId="0" borderId="1" xfId="0" applyNumberFormat="1" applyFont="1" applyBorder="1" applyAlignment="1">
      <alignment horizontal="center" vertical="top"/>
    </xf>
    <xf numFmtId="0" fontId="0" fillId="0" borderId="19" xfId="0" applyBorder="1"/>
    <xf numFmtId="168" fontId="3" fillId="0" borderId="16" xfId="0" applyNumberFormat="1" applyFont="1" applyBorder="1" applyAlignment="1">
      <alignment horizontal="center" vertical="top" wrapText="1"/>
    </xf>
    <xf numFmtId="166" fontId="1" fillId="0" borderId="11" xfId="0" applyNumberFormat="1" applyFont="1" applyBorder="1" applyAlignment="1">
      <alignment horizontal="center" vertical="top"/>
    </xf>
    <xf numFmtId="0" fontId="1" fillId="0" borderId="5" xfId="0" applyFont="1" applyBorder="1" applyAlignment="1">
      <alignment vertical="top"/>
    </xf>
    <xf numFmtId="0" fontId="4" fillId="0" borderId="18" xfId="0" applyFont="1" applyBorder="1" applyAlignment="1">
      <alignment vertical="top"/>
    </xf>
    <xf numFmtId="0" fontId="1" fillId="0" borderId="20" xfId="0" applyFont="1" applyBorder="1" applyAlignment="1">
      <alignment vertical="top" wrapText="1"/>
    </xf>
    <xf numFmtId="0" fontId="1" fillId="0" borderId="5" xfId="0" applyFont="1" applyBorder="1" applyAlignment="1">
      <alignment wrapText="1"/>
    </xf>
    <xf numFmtId="168" fontId="2" fillId="0" borderId="5" xfId="0" applyNumberFormat="1" applyFont="1" applyBorder="1" applyAlignment="1">
      <alignment horizontal="left" vertical="top" wrapText="1"/>
    </xf>
    <xf numFmtId="168" fontId="2" fillId="0" borderId="16" xfId="0" applyNumberFormat="1" applyFont="1" applyBorder="1" applyAlignment="1">
      <alignment horizontal="center" vertical="top" wrapText="1"/>
    </xf>
    <xf numFmtId="0" fontId="1" fillId="0" borderId="0" xfId="1" applyFont="1"/>
    <xf numFmtId="0" fontId="1" fillId="0" borderId="0" xfId="1" applyFont="1" applyAlignment="1">
      <alignment vertical="top"/>
    </xf>
    <xf numFmtId="166" fontId="2" fillId="2" borderId="3" xfId="1" applyNumberFormat="1" applyFont="1" applyFill="1" applyBorder="1" applyAlignment="1">
      <alignment horizontal="left" vertical="top"/>
    </xf>
    <xf numFmtId="0" fontId="3" fillId="2" borderId="3" xfId="1" applyFont="1" applyFill="1" applyBorder="1"/>
    <xf numFmtId="0" fontId="3" fillId="2" borderId="3" xfId="1" applyFont="1" applyFill="1" applyBorder="1" applyAlignment="1">
      <alignment vertical="top"/>
    </xf>
    <xf numFmtId="0" fontId="3" fillId="0" borderId="0" xfId="1" applyFont="1"/>
    <xf numFmtId="166" fontId="2" fillId="2" borderId="4" xfId="1" applyNumberFormat="1" applyFont="1" applyFill="1" applyBorder="1" applyAlignment="1">
      <alignment horizontal="left" vertical="top" wrapText="1"/>
    </xf>
    <xf numFmtId="0" fontId="2" fillId="2" borderId="4" xfId="1" applyFont="1" applyFill="1" applyBorder="1" applyAlignment="1">
      <alignment horizontal="center" vertical="top" wrapText="1"/>
    </xf>
    <xf numFmtId="0" fontId="3" fillId="0" borderId="0" xfId="1" applyFont="1" applyAlignment="1">
      <alignment horizontal="left" vertical="top" wrapText="1"/>
    </xf>
    <xf numFmtId="0" fontId="1" fillId="0" borderId="0" xfId="1" applyFont="1" applyAlignment="1">
      <alignment horizontal="left" vertical="top" wrapText="1"/>
    </xf>
    <xf numFmtId="166" fontId="2" fillId="0" borderId="5" xfId="1" applyNumberFormat="1" applyFont="1" applyBorder="1" applyAlignment="1">
      <alignment horizontal="center" vertical="top" wrapText="1"/>
    </xf>
    <xf numFmtId="0" fontId="2" fillId="0" borderId="5" xfId="1" applyFont="1" applyBorder="1" applyAlignment="1">
      <alignment horizontal="left" vertical="top" wrapText="1"/>
    </xf>
    <xf numFmtId="0" fontId="2" fillId="0" borderId="5" xfId="1" applyFont="1" applyBorder="1" applyAlignment="1">
      <alignment horizontal="center" vertical="top" wrapText="1"/>
    </xf>
    <xf numFmtId="167" fontId="2" fillId="0" borderId="5" xfId="1" applyNumberFormat="1" applyFont="1" applyBorder="1" applyAlignment="1">
      <alignment horizontal="left" vertical="top" wrapText="1"/>
    </xf>
    <xf numFmtId="0" fontId="2" fillId="0" borderId="5" xfId="1" applyFont="1" applyBorder="1" applyAlignment="1">
      <alignment vertical="top" wrapText="1"/>
    </xf>
    <xf numFmtId="0" fontId="3" fillId="0" borderId="5" xfId="1" applyFont="1" applyBorder="1" applyAlignment="1">
      <alignment wrapText="1"/>
    </xf>
    <xf numFmtId="0" fontId="3" fillId="0" borderId="5" xfId="1" applyFont="1" applyBorder="1" applyAlignment="1">
      <alignment horizontal="left" wrapText="1"/>
    </xf>
    <xf numFmtId="167" fontId="3" fillId="0" borderId="5" xfId="1" applyNumberFormat="1" applyFont="1" applyBorder="1" applyAlignment="1">
      <alignment horizontal="left" vertical="top"/>
    </xf>
    <xf numFmtId="0" fontId="5" fillId="0" borderId="0" xfId="1"/>
    <xf numFmtId="166" fontId="3" fillId="0" borderId="5" xfId="1" applyNumberFormat="1" applyFont="1" applyBorder="1" applyAlignment="1">
      <alignment horizontal="center" vertical="top" wrapText="1"/>
    </xf>
    <xf numFmtId="167" fontId="3" fillId="0" borderId="5" xfId="1" applyNumberFormat="1" applyFont="1" applyBorder="1" applyAlignment="1">
      <alignment horizontal="center" vertical="top"/>
    </xf>
    <xf numFmtId="0" fontId="3" fillId="0" borderId="5" xfId="1" applyFont="1" applyBorder="1" applyAlignment="1">
      <alignment vertical="top" wrapText="1"/>
    </xf>
    <xf numFmtId="0" fontId="3" fillId="0" borderId="5" xfId="1" applyFont="1" applyBorder="1" applyAlignment="1">
      <alignment horizontal="left" vertical="top" wrapText="1"/>
    </xf>
    <xf numFmtId="0" fontId="3" fillId="0" borderId="5" xfId="1" applyFont="1" applyBorder="1" applyAlignment="1">
      <alignment horizontal="center" vertical="top" wrapText="1"/>
    </xf>
    <xf numFmtId="167" fontId="3" fillId="0" borderId="5" xfId="1" applyNumberFormat="1" applyFont="1" applyBorder="1" applyAlignment="1">
      <alignment horizontal="center" vertical="top" wrapText="1"/>
    </xf>
    <xf numFmtId="0" fontId="3" fillId="0" borderId="1" xfId="1" applyFont="1" applyBorder="1"/>
    <xf numFmtId="0" fontId="1" fillId="0" borderId="1" xfId="1" applyFont="1" applyBorder="1"/>
    <xf numFmtId="2" fontId="3" fillId="0" borderId="5" xfId="1" applyNumberFormat="1" applyFont="1" applyBorder="1" applyAlignment="1">
      <alignment horizontal="left" vertical="top" wrapText="1"/>
    </xf>
    <xf numFmtId="0" fontId="3" fillId="0" borderId="19" xfId="1" applyFont="1" applyBorder="1" applyAlignment="1">
      <alignment vertical="top" wrapText="1"/>
    </xf>
    <xf numFmtId="2" fontId="3" fillId="0" borderId="5" xfId="1" applyNumberFormat="1" applyFont="1" applyBorder="1" applyAlignment="1">
      <alignment vertical="top" wrapText="1"/>
    </xf>
    <xf numFmtId="2" fontId="3" fillId="0" borderId="5" xfId="1" applyNumberFormat="1" applyFont="1" applyBorder="1" applyAlignment="1">
      <alignment horizontal="center" vertical="top" wrapText="1"/>
    </xf>
    <xf numFmtId="49" fontId="2" fillId="0" borderId="5" xfId="1" applyNumberFormat="1" applyFont="1" applyBorder="1" applyAlignment="1">
      <alignment horizontal="center" vertical="top" wrapText="1"/>
    </xf>
    <xf numFmtId="0" fontId="2" fillId="0" borderId="10" xfId="1" applyFont="1" applyBorder="1" applyAlignment="1">
      <alignment horizontal="left" vertical="top" wrapText="1"/>
    </xf>
    <xf numFmtId="0" fontId="3" fillId="0" borderId="10" xfId="1" applyFont="1" applyBorder="1" applyAlignment="1">
      <alignment horizontal="left" vertical="top" wrapText="1"/>
    </xf>
    <xf numFmtId="0" fontId="1" fillId="0" borderId="1" xfId="1" applyFont="1" applyBorder="1" applyAlignment="1">
      <alignment vertical="top"/>
    </xf>
    <xf numFmtId="167" fontId="2" fillId="0" borderId="7" xfId="1" applyNumberFormat="1" applyFont="1" applyBorder="1" applyAlignment="1">
      <alignment horizontal="center" vertical="top" wrapText="1"/>
    </xf>
    <xf numFmtId="166" fontId="3" fillId="0" borderId="0" xfId="1" applyNumberFormat="1" applyFont="1" applyAlignment="1">
      <alignment horizontal="center" vertical="top"/>
    </xf>
    <xf numFmtId="0" fontId="3" fillId="0" borderId="0" xfId="1" applyFont="1" applyAlignment="1">
      <alignment vertical="top"/>
    </xf>
    <xf numFmtId="0" fontId="3" fillId="0" borderId="0" xfId="1" applyFont="1" applyAlignment="1">
      <alignment wrapText="1"/>
    </xf>
    <xf numFmtId="0" fontId="1" fillId="0" borderId="0" xfId="1" applyFont="1" applyAlignment="1">
      <alignment wrapText="1"/>
    </xf>
    <xf numFmtId="166" fontId="1" fillId="0" borderId="0" xfId="1" applyNumberFormat="1" applyFont="1" applyAlignment="1">
      <alignment horizontal="center" vertical="top"/>
    </xf>
    <xf numFmtId="0" fontId="1" fillId="0" borderId="1" xfId="1" applyFont="1" applyBorder="1" applyAlignment="1">
      <alignment wrapText="1"/>
    </xf>
    <xf numFmtId="166" fontId="1" fillId="0" borderId="1" xfId="1" applyNumberFormat="1" applyFont="1" applyBorder="1" applyAlignment="1">
      <alignment horizontal="center" vertical="top"/>
    </xf>
    <xf numFmtId="0" fontId="3" fillId="0" borderId="10" xfId="0" applyFont="1" applyBorder="1" applyAlignment="1">
      <alignment horizontal="left" vertical="top" wrapText="1"/>
    </xf>
    <xf numFmtId="0" fontId="3" fillId="0" borderId="10" xfId="0" applyFont="1" applyBorder="1" applyAlignment="1">
      <alignment horizontal="left" vertical="top" wrapText="1"/>
    </xf>
    <xf numFmtId="0" fontId="3" fillId="0" borderId="5" xfId="1" applyFont="1" applyFill="1" applyBorder="1" applyAlignment="1">
      <alignment vertical="top" wrapText="1"/>
    </xf>
    <xf numFmtId="167" fontId="3" fillId="0" borderId="5" xfId="0" applyNumberFormat="1" applyFont="1" applyFill="1" applyBorder="1" applyAlignment="1">
      <alignment horizontal="left" vertical="top" wrapText="1"/>
    </xf>
    <xf numFmtId="0" fontId="3" fillId="0" borderId="5" xfId="0" applyNumberFormat="1" applyFont="1" applyBorder="1" applyAlignment="1">
      <alignment horizontal="left" vertical="top" wrapText="1"/>
    </xf>
    <xf numFmtId="164" fontId="3" fillId="0" borderId="19" xfId="0" applyNumberFormat="1" applyFont="1" applyBorder="1" applyAlignment="1">
      <alignment horizontal="center" vertical="top"/>
    </xf>
    <xf numFmtId="164" fontId="3" fillId="0" borderId="5" xfId="0" applyNumberFormat="1" applyFont="1" applyBorder="1" applyAlignment="1">
      <alignment horizontal="center" vertical="top"/>
    </xf>
    <xf numFmtId="0" fontId="3" fillId="0" borderId="5" xfId="1" applyNumberFormat="1" applyFont="1" applyBorder="1" applyAlignment="1">
      <alignment horizontal="center" vertical="top" wrapText="1"/>
    </xf>
    <xf numFmtId="166" fontId="3" fillId="0" borderId="10" xfId="0" applyNumberFormat="1" applyFont="1" applyBorder="1" applyAlignment="1">
      <alignment vertical="top" wrapText="1"/>
    </xf>
    <xf numFmtId="0" fontId="1" fillId="0" borderId="21" xfId="0" applyFont="1" applyBorder="1" applyAlignment="1">
      <alignment horizontal="center" vertical="top"/>
    </xf>
    <xf numFmtId="0" fontId="1" fillId="0" borderId="21" xfId="0" applyFont="1" applyBorder="1" applyAlignment="1">
      <alignment vertical="top"/>
    </xf>
    <xf numFmtId="0" fontId="1" fillId="0" borderId="17" xfId="0" applyFont="1" applyBorder="1" applyAlignment="1">
      <alignment vertical="top"/>
    </xf>
    <xf numFmtId="0" fontId="1" fillId="0" borderId="17" xfId="0" applyFont="1" applyBorder="1" applyAlignment="1">
      <alignment vertical="top" wrapText="1"/>
    </xf>
    <xf numFmtId="0" fontId="1" fillId="0" borderId="17" xfId="0" applyFont="1" applyBorder="1" applyAlignment="1">
      <alignment wrapText="1"/>
    </xf>
    <xf numFmtId="0" fontId="1" fillId="0" borderId="10" xfId="0" applyFont="1" applyBorder="1"/>
    <xf numFmtId="0" fontId="1" fillId="0" borderId="10" xfId="0" applyFont="1" applyBorder="1" applyAlignment="1">
      <alignment horizontal="center" vertical="top"/>
    </xf>
    <xf numFmtId="0" fontId="2" fillId="0" borderId="10" xfId="0" applyFont="1" applyBorder="1" applyAlignment="1">
      <alignment horizontal="left" vertical="top" wrapText="1"/>
    </xf>
    <xf numFmtId="167" fontId="3" fillId="0" borderId="10" xfId="0" applyNumberFormat="1" applyFont="1" applyFill="1" applyBorder="1" applyAlignment="1">
      <alignment horizontal="center" vertical="top" wrapText="1"/>
    </xf>
    <xf numFmtId="167" fontId="3" fillId="0" borderId="0" xfId="0" applyNumberFormat="1" applyFont="1" applyFill="1" applyBorder="1" applyAlignment="1">
      <alignment horizontal="center" vertical="top" wrapText="1"/>
    </xf>
    <xf numFmtId="167" fontId="3" fillId="0" borderId="10" xfId="0" applyNumberFormat="1" applyFont="1" applyBorder="1" applyAlignment="1">
      <alignment horizontal="center" vertical="top" wrapText="1"/>
    </xf>
    <xf numFmtId="166" fontId="2" fillId="0" borderId="5" xfId="0" applyNumberFormat="1" applyFont="1" applyFill="1" applyBorder="1" applyAlignment="1">
      <alignment horizontal="left" vertical="top" wrapText="1"/>
    </xf>
    <xf numFmtId="0" fontId="2" fillId="0" borderId="10" xfId="0" applyFont="1" applyFill="1" applyBorder="1" applyAlignment="1">
      <alignment horizontal="center" vertical="top" wrapText="1"/>
    </xf>
    <xf numFmtId="166" fontId="2" fillId="2" borderId="0" xfId="0" applyNumberFormat="1" applyFont="1" applyFill="1" applyBorder="1" applyAlignment="1">
      <alignment horizontal="left" vertical="top" wrapText="1"/>
    </xf>
    <xf numFmtId="0" fontId="2" fillId="2" borderId="0" xfId="0" applyFont="1" applyFill="1" applyBorder="1" applyAlignment="1">
      <alignment horizontal="center" vertical="top" wrapText="1"/>
    </xf>
    <xf numFmtId="0" fontId="2" fillId="0" borderId="5" xfId="0" applyFont="1" applyBorder="1" applyAlignment="1">
      <alignment horizontal="left" wrapText="1"/>
    </xf>
    <xf numFmtId="165" fontId="3" fillId="0" borderId="5" xfId="2" applyFont="1" applyBorder="1" applyAlignment="1">
      <alignment horizontal="left" vertical="top" wrapText="1"/>
    </xf>
    <xf numFmtId="2" fontId="3" fillId="0" borderId="5" xfId="0" applyNumberFormat="1" applyFont="1" applyBorder="1" applyAlignment="1">
      <alignment horizontal="left" vertical="top" wrapText="1"/>
    </xf>
    <xf numFmtId="165" fontId="3" fillId="0" borderId="5" xfId="0" applyNumberFormat="1" applyFont="1" applyBorder="1" applyAlignment="1">
      <alignment horizontal="left" vertical="top" wrapText="1"/>
    </xf>
    <xf numFmtId="165" fontId="3" fillId="0" borderId="19" xfId="0" applyNumberFormat="1" applyFont="1" applyBorder="1" applyAlignment="1">
      <alignment horizontal="left" vertical="top" wrapText="1"/>
    </xf>
    <xf numFmtId="0" fontId="2" fillId="0" borderId="5" xfId="0" applyFont="1" applyFill="1" applyBorder="1" applyAlignment="1">
      <alignment horizontal="left" wrapText="1"/>
    </xf>
    <xf numFmtId="167" fontId="3" fillId="0" borderId="0" xfId="0" applyNumberFormat="1" applyFont="1" applyBorder="1" applyAlignment="1">
      <alignment vertical="top"/>
    </xf>
    <xf numFmtId="167" fontId="2" fillId="0" borderId="0" xfId="0" applyNumberFormat="1" applyFont="1" applyBorder="1" applyAlignment="1">
      <alignment vertical="top"/>
    </xf>
    <xf numFmtId="0" fontId="2" fillId="0" borderId="0" xfId="0" applyFont="1" applyBorder="1" applyAlignment="1">
      <alignment horizontal="right" wrapText="1"/>
    </xf>
    <xf numFmtId="0" fontId="2" fillId="0" borderId="0" xfId="0" applyFont="1" applyBorder="1" applyAlignment="1">
      <alignment wrapText="1"/>
    </xf>
    <xf numFmtId="167" fontId="7" fillId="0" borderId="1" xfId="0" applyNumberFormat="1" applyFont="1" applyBorder="1" applyAlignment="1">
      <alignment vertical="top"/>
    </xf>
    <xf numFmtId="167" fontId="3" fillId="0" borderId="4" xfId="0" applyNumberFormat="1" applyFont="1" applyBorder="1" applyAlignment="1">
      <alignment horizontal="center" vertical="top" wrapText="1"/>
    </xf>
    <xf numFmtId="0" fontId="9" fillId="0" borderId="18" xfId="0" applyFont="1" applyBorder="1" applyAlignment="1">
      <alignment vertical="top"/>
    </xf>
    <xf numFmtId="0" fontId="5" fillId="0" borderId="20" xfId="0" applyFont="1" applyBorder="1" applyAlignment="1">
      <alignment vertical="top" wrapText="1"/>
    </xf>
    <xf numFmtId="0" fontId="5" fillId="0" borderId="18" xfId="0" applyFont="1" applyBorder="1" applyAlignment="1">
      <alignment wrapText="1"/>
    </xf>
    <xf numFmtId="167" fontId="5" fillId="0" borderId="5" xfId="0" applyNumberFormat="1" applyFont="1" applyFill="1" applyBorder="1" applyAlignment="1">
      <alignment horizontal="center" vertical="top" wrapText="1"/>
    </xf>
    <xf numFmtId="0" fontId="5" fillId="0" borderId="5" xfId="0" applyFont="1" applyBorder="1" applyAlignment="1">
      <alignment wrapText="1"/>
    </xf>
    <xf numFmtId="0" fontId="5" fillId="0" borderId="18" xfId="0" applyFont="1" applyBorder="1" applyAlignment="1">
      <alignment vertical="top"/>
    </xf>
    <xf numFmtId="0" fontId="5" fillId="0" borderId="5" xfId="0" applyFont="1" applyBorder="1" applyAlignment="1">
      <alignment vertical="top" wrapText="1"/>
    </xf>
    <xf numFmtId="0" fontId="10" fillId="0" borderId="0" xfId="0" applyFont="1"/>
    <xf numFmtId="168" fontId="5" fillId="0" borderId="0" xfId="0" applyNumberFormat="1" applyFont="1"/>
    <xf numFmtId="168" fontId="0" fillId="0" borderId="0" xfId="0" applyNumberFormat="1"/>
    <xf numFmtId="167" fontId="2" fillId="0" borderId="5" xfId="0" applyNumberFormat="1" applyFont="1" applyBorder="1" applyAlignment="1">
      <alignment vertical="top"/>
    </xf>
    <xf numFmtId="0" fontId="2" fillId="0" borderId="10" xfId="0" applyFont="1" applyBorder="1" applyAlignment="1">
      <alignment horizontal="left" vertical="top" wrapText="1"/>
    </xf>
    <xf numFmtId="167" fontId="3" fillId="0" borderId="5" xfId="0" applyNumberFormat="1" applyFont="1" applyBorder="1" applyAlignment="1">
      <alignment vertical="top"/>
    </xf>
    <xf numFmtId="167" fontId="2" fillId="0" borderId="5" xfId="0" applyNumberFormat="1" applyFont="1" applyBorder="1" applyAlignment="1">
      <alignment horizontal="center" vertical="top" wrapText="1"/>
    </xf>
    <xf numFmtId="0" fontId="2" fillId="0" borderId="1" xfId="0" applyFont="1" applyBorder="1"/>
    <xf numFmtId="0" fontId="4" fillId="0" borderId="1" xfId="0" applyFont="1" applyBorder="1"/>
    <xf numFmtId="168" fontId="9" fillId="0" borderId="0" xfId="0" applyNumberFormat="1" applyFont="1"/>
    <xf numFmtId="166" fontId="3" fillId="0" borderId="4" xfId="0" applyNumberFormat="1" applyFont="1" applyBorder="1" applyAlignment="1">
      <alignment horizontal="center" vertical="top" wrapText="1"/>
    </xf>
    <xf numFmtId="0" fontId="3" fillId="0" borderId="4" xfId="0" applyFont="1" applyBorder="1" applyAlignment="1">
      <alignment vertical="top" wrapText="1"/>
    </xf>
    <xf numFmtId="0" fontId="3" fillId="0" borderId="4" xfId="0" applyFont="1" applyBorder="1" applyAlignment="1">
      <alignment horizontal="left" vertical="top" wrapText="1"/>
    </xf>
    <xf numFmtId="167" fontId="3" fillId="0" borderId="5" xfId="0" applyNumberFormat="1" applyFont="1" applyBorder="1" applyAlignment="1">
      <alignment horizontal="left" vertical="top" wrapText="1"/>
    </xf>
    <xf numFmtId="165" fontId="3" fillId="0" borderId="19" xfId="2" applyFont="1" applyBorder="1" applyAlignment="1">
      <alignment horizontal="left" vertical="top" wrapText="1"/>
    </xf>
    <xf numFmtId="167" fontId="3" fillId="3" borderId="5" xfId="0" applyNumberFormat="1" applyFont="1" applyFill="1" applyBorder="1" applyAlignment="1">
      <alignment horizontal="center" vertical="top" wrapText="1"/>
    </xf>
    <xf numFmtId="0" fontId="2" fillId="0" borderId="3" xfId="0" applyFont="1" applyBorder="1" applyAlignment="1">
      <alignment horizontal="left" vertical="top" wrapText="1"/>
    </xf>
    <xf numFmtId="0" fontId="5" fillId="0" borderId="0" xfId="0" applyFont="1"/>
    <xf numFmtId="0" fontId="11" fillId="0" borderId="0" xfId="0" applyFont="1"/>
    <xf numFmtId="168" fontId="11" fillId="0" borderId="0" xfId="0" applyNumberFormat="1" applyFont="1"/>
    <xf numFmtId="0" fontId="9" fillId="0" borderId="0" xfId="0" applyFont="1"/>
    <xf numFmtId="0" fontId="2" fillId="2" borderId="10" xfId="0" applyFont="1" applyFill="1" applyBorder="1" applyAlignment="1">
      <alignment horizontal="center" vertical="top" wrapText="1"/>
    </xf>
    <xf numFmtId="44" fontId="2" fillId="2" borderId="10" xfId="0" applyNumberFormat="1" applyFont="1" applyFill="1" applyBorder="1" applyAlignment="1">
      <alignment horizontal="center" vertical="top" wrapText="1"/>
    </xf>
    <xf numFmtId="44" fontId="0" fillId="0" borderId="0" xfId="0" applyNumberFormat="1"/>
    <xf numFmtId="0" fontId="2" fillId="3" borderId="5" xfId="0" applyFont="1" applyFill="1" applyBorder="1" applyAlignment="1">
      <alignment vertical="top" wrapText="1"/>
    </xf>
    <xf numFmtId="0" fontId="3" fillId="3" borderId="5" xfId="0" applyFont="1" applyFill="1" applyBorder="1" applyAlignment="1">
      <alignment vertical="top" wrapText="1"/>
    </xf>
    <xf numFmtId="0" fontId="3" fillId="3" borderId="10" xfId="0" applyFont="1" applyFill="1" applyBorder="1" applyAlignment="1">
      <alignment horizontal="left" vertical="top" wrapText="1"/>
    </xf>
    <xf numFmtId="0" fontId="8" fillId="0" borderId="10" xfId="0" applyFont="1" applyBorder="1" applyAlignment="1">
      <alignment horizontal="left" vertical="top" wrapText="1"/>
    </xf>
    <xf numFmtId="0" fontId="8"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3" xfId="0" applyFont="1" applyBorder="1" applyAlignment="1">
      <alignment horizontal="left" vertical="top" wrapText="1"/>
    </xf>
    <xf numFmtId="0" fontId="2" fillId="0" borderId="9" xfId="0" applyFont="1" applyBorder="1" applyAlignment="1">
      <alignment horizontal="right" vertical="top" wrapText="1"/>
    </xf>
    <xf numFmtId="0" fontId="2" fillId="0" borderId="3" xfId="0" applyFont="1" applyBorder="1" applyAlignment="1">
      <alignment horizontal="right" vertical="top" wrapText="1"/>
    </xf>
    <xf numFmtId="0" fontId="2" fillId="0" borderId="10" xfId="1" applyFont="1" applyBorder="1" applyAlignment="1">
      <alignment horizontal="left" vertical="top" wrapText="1"/>
    </xf>
    <xf numFmtId="0" fontId="2" fillId="0" borderId="19" xfId="1" applyFont="1" applyBorder="1" applyAlignment="1">
      <alignment horizontal="left" vertical="top" wrapText="1"/>
    </xf>
    <xf numFmtId="0" fontId="2" fillId="0" borderId="9" xfId="1" applyFont="1" applyBorder="1" applyAlignment="1">
      <alignment horizontal="right" vertical="top" wrapText="1"/>
    </xf>
    <xf numFmtId="0" fontId="2" fillId="0" borderId="3" xfId="1" applyFont="1" applyBorder="1" applyAlignment="1">
      <alignment horizontal="right" vertical="top" wrapText="1"/>
    </xf>
    <xf numFmtId="0" fontId="2" fillId="0" borderId="10" xfId="0" applyFont="1" applyBorder="1" applyAlignment="1">
      <alignment horizontal="left" vertical="top" wrapText="1"/>
    </xf>
    <xf numFmtId="0" fontId="2" fillId="0" borderId="19" xfId="0" applyFont="1" applyBorder="1" applyAlignment="1">
      <alignment horizontal="left" vertical="top" wrapText="1"/>
    </xf>
    <xf numFmtId="0" fontId="13" fillId="0" borderId="0" xfId="0" applyFont="1"/>
    <xf numFmtId="0" fontId="12" fillId="0" borderId="0" xfId="0" applyFont="1"/>
    <xf numFmtId="0" fontId="12" fillId="0" borderId="0" xfId="0" applyFont="1" applyAlignment="1">
      <alignment horizontal="left" wrapText="1"/>
    </xf>
    <xf numFmtId="167" fontId="0" fillId="0" borderId="0" xfId="0" applyNumberFormat="1"/>
    <xf numFmtId="0" fontId="14" fillId="4" borderId="0" xfId="0" applyFont="1" applyFill="1" applyBorder="1" applyAlignment="1">
      <alignment horizontal="center" vertical="center"/>
    </xf>
    <xf numFmtId="0" fontId="12" fillId="0" borderId="0" xfId="0" applyFont="1" applyAlignment="1">
      <alignment horizontal="right"/>
    </xf>
    <xf numFmtId="8" fontId="0" fillId="0" borderId="0" xfId="0" applyNumberFormat="1" applyAlignment="1">
      <alignment horizontal="right"/>
    </xf>
    <xf numFmtId="8" fontId="12" fillId="0" borderId="0" xfId="0" applyNumberFormat="1" applyFont="1" applyAlignment="1">
      <alignment horizontal="center" vertical="center"/>
    </xf>
    <xf numFmtId="8" fontId="12" fillId="0" borderId="0" xfId="0" applyNumberFormat="1" applyFont="1" applyAlignment="1">
      <alignment horizontal="center" vertical="center" wrapText="1"/>
    </xf>
    <xf numFmtId="8" fontId="12" fillId="0" borderId="0" xfId="0" applyNumberFormat="1" applyFont="1" applyBorder="1" applyAlignment="1">
      <alignment horizontal="center" vertical="center" wrapText="1"/>
    </xf>
    <xf numFmtId="8" fontId="0" fillId="0" borderId="0" xfId="0" applyNumberFormat="1"/>
    <xf numFmtId="0" fontId="0" fillId="0" borderId="0" xfId="0" applyAlignment="1">
      <alignment horizontal="right"/>
    </xf>
    <xf numFmtId="0" fontId="15" fillId="0" borderId="0" xfId="0" applyFont="1" applyBorder="1" applyAlignment="1">
      <alignment horizontal="right" wrapText="1"/>
    </xf>
    <xf numFmtId="0" fontId="15" fillId="0" borderId="0" xfId="0" applyFont="1" applyAlignment="1">
      <alignment horizontal="right" wrapText="1"/>
    </xf>
    <xf numFmtId="8" fontId="16" fillId="0" borderId="0" xfId="0" applyNumberFormat="1" applyFont="1" applyAlignment="1">
      <alignment horizontal="right"/>
    </xf>
    <xf numFmtId="8" fontId="12" fillId="0" borderId="0" xfId="0" applyNumberFormat="1" applyFont="1" applyAlignment="1">
      <alignment horizontal="right"/>
    </xf>
    <xf numFmtId="8" fontId="0" fillId="0" borderId="0" xfId="0" applyNumberFormat="1" applyBorder="1"/>
    <xf numFmtId="8" fontId="12" fillId="0" borderId="0" xfId="0" applyNumberFormat="1" applyFont="1"/>
    <xf numFmtId="8" fontId="17" fillId="0" borderId="0" xfId="0" applyNumberFormat="1" applyFont="1" applyAlignment="1">
      <alignment horizontal="left"/>
    </xf>
    <xf numFmtId="8" fontId="18" fillId="0" borderId="0" xfId="0" applyNumberFormat="1" applyFont="1"/>
    <xf numFmtId="0" fontId="19" fillId="0" borderId="0" xfId="0" applyFont="1" applyAlignment="1">
      <alignment horizontal="right"/>
    </xf>
    <xf numFmtId="0" fontId="12" fillId="0" borderId="0" xfId="0" applyFont="1" applyAlignment="1">
      <alignment horizontal="right" wrapText="1"/>
    </xf>
    <xf numFmtId="8" fontId="12" fillId="0" borderId="0" xfId="0" applyNumberFormat="1" applyFont="1" applyAlignment="1">
      <alignment horizontal="left" wrapText="1"/>
    </xf>
    <xf numFmtId="0" fontId="12" fillId="0" borderId="0" xfId="0" applyFont="1" applyBorder="1" applyAlignment="1">
      <alignment horizontal="right"/>
    </xf>
    <xf numFmtId="8" fontId="16" fillId="0" borderId="0" xfId="0" applyNumberFormat="1" applyFont="1" applyBorder="1"/>
    <xf numFmtId="0" fontId="12" fillId="0" borderId="0" xfId="0" applyFont="1" applyBorder="1"/>
    <xf numFmtId="8" fontId="16" fillId="0" borderId="0" xfId="0" applyNumberFormat="1" applyFont="1"/>
    <xf numFmtId="0" fontId="12" fillId="0" borderId="0" xfId="0" applyFont="1" applyAlignment="1">
      <alignment wrapText="1"/>
    </xf>
    <xf numFmtId="0" fontId="12" fillId="0" borderId="0" xfId="0" applyFont="1" applyBorder="1" applyAlignment="1">
      <alignment wrapText="1"/>
    </xf>
    <xf numFmtId="0" fontId="20" fillId="0" borderId="0" xfId="0" applyFont="1" applyBorder="1" applyAlignment="1">
      <alignment vertical="center" wrapText="1"/>
    </xf>
    <xf numFmtId="0" fontId="12" fillId="0" borderId="0" xfId="0" applyFont="1" applyAlignment="1">
      <alignment horizontal="center"/>
    </xf>
    <xf numFmtId="44" fontId="12" fillId="0" borderId="0" xfId="0" applyNumberFormat="1" applyFont="1" applyAlignment="1">
      <alignment horizontal="center"/>
    </xf>
    <xf numFmtId="0" fontId="0" fillId="0" borderId="0" xfId="0" applyAlignment="1">
      <alignment horizontal="center"/>
    </xf>
    <xf numFmtId="8" fontId="0" fillId="0" borderId="0" xfId="0" applyNumberFormat="1" applyAlignment="1">
      <alignment horizontal="center"/>
    </xf>
    <xf numFmtId="8" fontId="12" fillId="0" borderId="0" xfId="0" applyNumberFormat="1" applyFont="1" applyAlignment="1">
      <alignment horizontal="center"/>
    </xf>
    <xf numFmtId="44" fontId="0" fillId="0" borderId="0" xfId="0" applyNumberFormat="1" applyAlignment="1">
      <alignment horizontal="center"/>
    </xf>
  </cellXfs>
  <cellStyles count="3">
    <cellStyle name="Currency" xfId="2" builtinId="4"/>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637540</xdr:colOff>
      <xdr:row>13</xdr:row>
      <xdr:rowOff>12299</xdr:rowOff>
    </xdr:from>
    <xdr:to>
      <xdr:col>11</xdr:col>
      <xdr:colOff>38086</xdr:colOff>
      <xdr:row>29</xdr:row>
      <xdr:rowOff>141304</xdr:rowOff>
    </xdr:to>
    <xdr:sp macro="" textlink="">
      <xdr:nvSpPr>
        <xdr:cNvPr id="7" name="TextBox 6">
          <a:extLst>
            <a:ext uri="{FF2B5EF4-FFF2-40B4-BE49-F238E27FC236}">
              <a16:creationId xmlns:a16="http://schemas.microsoft.com/office/drawing/2014/main" id="{B8A88301-717A-5048-A6EF-DF1F6C272D43}"/>
            </a:ext>
          </a:extLst>
        </xdr:cNvPr>
        <xdr:cNvSpPr txBox="1"/>
      </xdr:nvSpPr>
      <xdr:spPr>
        <a:xfrm>
          <a:off x="3103479" y="2170363"/>
          <a:ext cx="6112710" cy="2809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rgbClr val="407879"/>
              </a:solidFill>
            </a:rPr>
            <a:t>Nether Edge Developments</a:t>
          </a:r>
        </a:p>
        <a:p>
          <a:endParaRPr lang="en-US" sz="2800" b="1">
            <a:solidFill>
              <a:srgbClr val="407879"/>
            </a:solidFill>
          </a:endParaRPr>
        </a:p>
        <a:p>
          <a:r>
            <a:rPr lang="en-US" sz="2800" b="1">
              <a:solidFill>
                <a:srgbClr val="407879"/>
              </a:solidFill>
            </a:rPr>
            <a:t>Planned Preventative</a:t>
          </a:r>
          <a:r>
            <a:rPr lang="en-US" sz="2800" b="1" baseline="0">
              <a:solidFill>
                <a:srgbClr val="407879"/>
              </a:solidFill>
            </a:rPr>
            <a:t> Maintainance</a:t>
          </a:r>
        </a:p>
        <a:p>
          <a:endParaRPr lang="en-US" sz="2800" b="1" baseline="0">
            <a:solidFill>
              <a:srgbClr val="407879"/>
            </a:solidFill>
          </a:endParaRPr>
        </a:p>
        <a:p>
          <a:r>
            <a:rPr lang="en-US" sz="2800" b="1">
              <a:solidFill>
                <a:srgbClr val="407879"/>
              </a:solidFill>
            </a:rPr>
            <a:t>10</a:t>
          </a:r>
          <a:r>
            <a:rPr lang="en-US" sz="2800" b="1" baseline="0">
              <a:solidFill>
                <a:srgbClr val="407879"/>
              </a:solidFill>
            </a:rPr>
            <a:t> year Program 2020 - 2030</a:t>
          </a:r>
          <a:endParaRPr lang="en-US" sz="2800" b="1">
            <a:solidFill>
              <a:srgbClr val="407879"/>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37EDD-1338-4C4F-9422-3B113D5634FC}">
  <dimension ref="A1:AG350"/>
  <sheetViews>
    <sheetView topLeftCell="A37" workbookViewId="0">
      <selection activeCell="G11" sqref="G11"/>
    </sheetView>
  </sheetViews>
  <sheetFormatPr defaultRowHeight="13.2"/>
  <cols>
    <col min="1" max="1" width="7.109375" customWidth="1"/>
    <col min="2" max="2" width="37.21875" customWidth="1"/>
    <col min="3" max="3" width="16.21875" customWidth="1"/>
    <col min="4" max="4" width="16.88671875" style="232" customWidth="1"/>
    <col min="5" max="5" width="15.44140625" customWidth="1"/>
    <col min="6" max="31" width="15.6640625" customWidth="1"/>
    <col min="32" max="32" width="22.6640625" customWidth="1"/>
    <col min="33" max="33" width="21.44140625" style="232" customWidth="1"/>
    <col min="34" max="35" width="15.6640625" customWidth="1"/>
    <col min="36" max="36" width="12.5546875" customWidth="1"/>
  </cols>
  <sheetData>
    <row r="1" spans="1:24" ht="18">
      <c r="A1" s="248" t="s">
        <v>636</v>
      </c>
      <c r="B1" s="249"/>
      <c r="C1" s="249"/>
    </row>
    <row r="2" spans="1:24" ht="14.4">
      <c r="E2" s="249"/>
      <c r="F2" s="249"/>
      <c r="G2" s="250"/>
      <c r="H2" s="250"/>
      <c r="I2" s="249"/>
      <c r="J2" s="251"/>
      <c r="K2" s="249"/>
      <c r="L2" s="249"/>
    </row>
    <row r="3" spans="1:24">
      <c r="A3" s="252" t="s">
        <v>637</v>
      </c>
      <c r="B3" s="252"/>
      <c r="C3" s="252"/>
      <c r="D3" s="252"/>
      <c r="E3" s="252"/>
      <c r="F3" s="252"/>
      <c r="G3" s="252"/>
      <c r="H3" s="252"/>
      <c r="I3" s="252"/>
      <c r="J3" s="252"/>
      <c r="K3" s="252"/>
      <c r="L3" s="252"/>
      <c r="M3" s="252"/>
      <c r="N3" s="252"/>
      <c r="O3" s="252"/>
    </row>
    <row r="4" spans="1:24">
      <c r="A4" s="252"/>
      <c r="B4" s="252"/>
      <c r="C4" s="252"/>
      <c r="D4" s="252"/>
      <c r="E4" s="252"/>
      <c r="F4" s="252"/>
      <c r="G4" s="252"/>
      <c r="H4" s="252"/>
      <c r="I4" s="252"/>
      <c r="J4" s="252"/>
      <c r="K4" s="252"/>
      <c r="L4" s="252"/>
      <c r="M4" s="252"/>
      <c r="N4" s="252"/>
      <c r="O4" s="252"/>
    </row>
    <row r="5" spans="1:24" ht="14.4">
      <c r="A5" s="63"/>
      <c r="B5" s="253" t="s">
        <v>638</v>
      </c>
      <c r="C5" s="254">
        <v>7225</v>
      </c>
      <c r="D5" s="254"/>
      <c r="E5" s="255"/>
      <c r="F5" s="255"/>
      <c r="G5" s="255"/>
      <c r="H5" s="256"/>
      <c r="I5" s="256"/>
      <c r="J5" s="256"/>
      <c r="K5" s="256"/>
      <c r="L5" s="256"/>
      <c r="M5" s="256"/>
      <c r="N5" s="256"/>
      <c r="O5" s="257"/>
      <c r="P5" s="256"/>
      <c r="Q5" s="256"/>
      <c r="R5" s="256"/>
      <c r="S5" s="258"/>
      <c r="T5" s="258"/>
      <c r="U5" s="258"/>
      <c r="V5" s="258"/>
      <c r="W5" s="258"/>
      <c r="X5" s="258"/>
    </row>
    <row r="6" spans="1:24" ht="14.4">
      <c r="A6" s="63"/>
      <c r="B6" s="259"/>
      <c r="C6" s="254"/>
      <c r="D6" s="254"/>
      <c r="E6" s="255"/>
      <c r="F6" s="255"/>
      <c r="G6" s="255"/>
      <c r="H6" s="256"/>
      <c r="I6" s="256"/>
      <c r="J6" s="256"/>
      <c r="K6" s="256"/>
      <c r="L6" s="256"/>
      <c r="M6" s="256"/>
      <c r="N6" s="256"/>
      <c r="O6" s="257"/>
      <c r="P6" s="256"/>
      <c r="Q6" s="256"/>
      <c r="R6" s="256"/>
      <c r="S6" s="258"/>
      <c r="T6" s="258"/>
      <c r="U6" s="258"/>
      <c r="V6" s="258"/>
      <c r="W6" s="258"/>
      <c r="X6" s="258"/>
    </row>
    <row r="7" spans="1:24" ht="14.4" customHeight="1">
      <c r="A7" s="260" t="s">
        <v>639</v>
      </c>
      <c r="B7" s="261"/>
      <c r="C7" s="262">
        <v>5223.66</v>
      </c>
      <c r="D7" s="262">
        <f>SUM(C23)</f>
        <v>11505.66</v>
      </c>
      <c r="E7" s="262">
        <f t="shared" ref="E7:K7" si="0">SUM(D23)</f>
        <v>8597.66</v>
      </c>
      <c r="F7" s="262">
        <f t="shared" si="0"/>
        <v>11509.66</v>
      </c>
      <c r="G7" s="262">
        <f t="shared" si="0"/>
        <v>24069.66</v>
      </c>
      <c r="H7" s="262">
        <f t="shared" si="0"/>
        <v>26885.66</v>
      </c>
      <c r="I7" s="262">
        <f t="shared" si="0"/>
        <v>35401.660000000003</v>
      </c>
      <c r="J7" s="262">
        <f t="shared" si="0"/>
        <v>25597.660000000003</v>
      </c>
      <c r="K7" s="262">
        <f t="shared" si="0"/>
        <v>15793.660000000003</v>
      </c>
      <c r="L7" s="256"/>
      <c r="M7" s="256"/>
      <c r="N7" s="256"/>
      <c r="O7" s="257"/>
      <c r="P7" s="256"/>
      <c r="Q7" s="256"/>
      <c r="R7" s="256"/>
      <c r="S7" s="258"/>
      <c r="T7" s="258"/>
      <c r="U7" s="258"/>
      <c r="V7" s="258"/>
      <c r="W7" s="258"/>
      <c r="X7" s="258"/>
    </row>
    <row r="8" spans="1:24" ht="14.4">
      <c r="A8" s="260"/>
      <c r="B8" s="261"/>
      <c r="C8" s="263"/>
      <c r="D8" s="254"/>
      <c r="E8" s="258"/>
      <c r="F8" s="258"/>
      <c r="G8" s="258"/>
      <c r="H8" s="256"/>
      <c r="I8" s="256"/>
      <c r="J8" s="256"/>
      <c r="K8" s="256"/>
      <c r="L8" s="256"/>
      <c r="M8" s="256"/>
      <c r="N8" s="256"/>
      <c r="O8" s="257"/>
      <c r="P8" s="256"/>
      <c r="Q8" s="256"/>
      <c r="R8" s="256"/>
      <c r="S8" s="258"/>
      <c r="T8" s="258"/>
      <c r="U8" s="258"/>
      <c r="V8" s="258"/>
      <c r="W8" s="258"/>
      <c r="X8" s="258"/>
    </row>
    <row r="9" spans="1:24" ht="14.4">
      <c r="A9" s="63"/>
      <c r="C9" s="263" t="s">
        <v>640</v>
      </c>
      <c r="D9" s="263" t="s">
        <v>641</v>
      </c>
      <c r="E9" s="263" t="s">
        <v>642</v>
      </c>
      <c r="F9" s="263" t="s">
        <v>643</v>
      </c>
      <c r="G9" s="263" t="s">
        <v>644</v>
      </c>
      <c r="H9" s="263" t="s">
        <v>645</v>
      </c>
      <c r="I9" s="263" t="s">
        <v>646</v>
      </c>
      <c r="J9" s="263" t="s">
        <v>647</v>
      </c>
      <c r="K9" s="263" t="s">
        <v>648</v>
      </c>
      <c r="L9" s="263" t="s">
        <v>649</v>
      </c>
      <c r="M9" s="258"/>
      <c r="N9" s="258" t="s">
        <v>650</v>
      </c>
      <c r="O9" s="264"/>
      <c r="P9" s="258"/>
      <c r="Q9" s="258"/>
      <c r="R9" s="258"/>
      <c r="S9" s="258"/>
      <c r="T9" s="258"/>
      <c r="U9" s="258"/>
      <c r="V9" s="258"/>
      <c r="W9" s="258"/>
      <c r="X9" s="258"/>
    </row>
    <row r="10" spans="1:24" ht="14.4">
      <c r="A10" s="63"/>
      <c r="B10" s="259" t="s">
        <v>651</v>
      </c>
      <c r="C10" s="258">
        <v>750</v>
      </c>
      <c r="D10" s="258">
        <v>750</v>
      </c>
      <c r="E10" s="258">
        <v>750</v>
      </c>
      <c r="F10" s="258">
        <v>750</v>
      </c>
      <c r="G10" s="258">
        <v>750</v>
      </c>
      <c r="H10" s="258">
        <v>750</v>
      </c>
      <c r="I10" s="258">
        <v>750</v>
      </c>
      <c r="J10" s="258">
        <v>750</v>
      </c>
      <c r="K10" s="258">
        <v>750</v>
      </c>
      <c r="L10" s="265">
        <f>SUM(C10:K10)</f>
        <v>6750</v>
      </c>
      <c r="M10" s="258"/>
      <c r="N10" s="258"/>
      <c r="O10" s="264" t="s">
        <v>652</v>
      </c>
      <c r="P10" s="258"/>
      <c r="Q10" s="258"/>
      <c r="R10" s="258"/>
      <c r="S10" s="258"/>
      <c r="T10" s="258"/>
      <c r="U10" s="258"/>
      <c r="V10" s="258"/>
      <c r="W10" s="258"/>
      <c r="X10" s="258"/>
    </row>
    <row r="11" spans="1:24" ht="14.4">
      <c r="A11" s="63"/>
      <c r="B11" s="259" t="s">
        <v>653</v>
      </c>
      <c r="C11" s="258">
        <f>SUM(2050+4170+2920)*120%</f>
        <v>10968</v>
      </c>
      <c r="D11" s="258">
        <f>SUM(2050+13650+1140)*120%</f>
        <v>20208</v>
      </c>
      <c r="E11" s="258">
        <f>SUM(1750+8700+1540)*120%</f>
        <v>14388</v>
      </c>
      <c r="F11" s="258">
        <f>SUM(2050+1400+500)*120%</f>
        <v>4740</v>
      </c>
      <c r="G11" s="258">
        <f>SUM(5700+1700+4670)*120%</f>
        <v>14484</v>
      </c>
      <c r="H11" s="258">
        <f>SUM(1750+4150+1420)*120%</f>
        <v>8784</v>
      </c>
      <c r="I11" s="258">
        <f>SUM(4500+57800+5460)*120%/3</f>
        <v>27104</v>
      </c>
      <c r="J11" s="258">
        <f t="shared" ref="J11:K11" si="1">SUM(4500+57800+5460)*120%/3</f>
        <v>27104</v>
      </c>
      <c r="K11" s="258">
        <f t="shared" si="1"/>
        <v>27104</v>
      </c>
      <c r="L11" s="265">
        <f>SUM(C11:K11)</f>
        <v>154884</v>
      </c>
      <c r="M11" s="266">
        <f>SUM(L10:L11)</f>
        <v>161634</v>
      </c>
      <c r="N11" s="258">
        <f>+L11/9</f>
        <v>17209.333333333332</v>
      </c>
      <c r="O11" s="264">
        <f>ROUNDUP(N11,-2)</f>
        <v>17300</v>
      </c>
      <c r="P11" s="258"/>
      <c r="Q11" s="258"/>
      <c r="R11" s="258"/>
      <c r="S11" s="258"/>
      <c r="T11" s="258"/>
      <c r="U11" s="258"/>
      <c r="V11" s="258"/>
      <c r="W11" s="258"/>
      <c r="X11" s="258"/>
    </row>
    <row r="12" spans="1:24" ht="14.4">
      <c r="A12" s="63"/>
      <c r="B12" s="259" t="s">
        <v>654</v>
      </c>
      <c r="C12" s="254">
        <f>SUM(C10:C11)</f>
        <v>11718</v>
      </c>
      <c r="D12" s="254">
        <f t="shared" ref="D12:K12" si="2">SUM(D10:D11)</f>
        <v>20958</v>
      </c>
      <c r="E12" s="254">
        <f t="shared" si="2"/>
        <v>15138</v>
      </c>
      <c r="F12" s="254">
        <f t="shared" si="2"/>
        <v>5490</v>
      </c>
      <c r="G12" s="254">
        <f t="shared" si="2"/>
        <v>15234</v>
      </c>
      <c r="H12" s="254">
        <f t="shared" si="2"/>
        <v>9534</v>
      </c>
      <c r="I12" s="254">
        <f t="shared" si="2"/>
        <v>27854</v>
      </c>
      <c r="J12" s="254">
        <f t="shared" si="2"/>
        <v>27854</v>
      </c>
      <c r="K12" s="254">
        <f t="shared" si="2"/>
        <v>27854</v>
      </c>
      <c r="L12" s="265">
        <f>SUM(C12:K12)</f>
        <v>161634</v>
      </c>
      <c r="M12" s="267" t="s">
        <v>655</v>
      </c>
      <c r="N12" s="258"/>
      <c r="O12" s="264"/>
      <c r="P12" s="258"/>
      <c r="Q12" s="258"/>
      <c r="R12" s="258"/>
      <c r="S12" s="258"/>
      <c r="T12" s="258"/>
      <c r="U12" s="258"/>
      <c r="V12" s="258"/>
      <c r="W12" s="258"/>
      <c r="X12" s="258"/>
    </row>
    <row r="13" spans="1:24" ht="14.4">
      <c r="A13" s="63"/>
      <c r="B13" s="259"/>
      <c r="C13" s="254"/>
      <c r="D13" s="254"/>
      <c r="E13" s="258"/>
      <c r="F13" s="258"/>
      <c r="G13" s="265"/>
      <c r="H13" s="265"/>
      <c r="I13" s="258"/>
      <c r="J13" s="258"/>
      <c r="K13" s="265"/>
      <c r="L13" s="265"/>
      <c r="M13" s="258"/>
      <c r="N13" s="258"/>
      <c r="O13" s="264"/>
      <c r="P13" s="258"/>
      <c r="Q13" s="258"/>
      <c r="R13" s="258"/>
      <c r="S13" s="258"/>
      <c r="T13" s="258"/>
      <c r="U13" s="258"/>
      <c r="V13" s="258"/>
      <c r="W13" s="258"/>
      <c r="X13" s="258"/>
    </row>
    <row r="14" spans="1:24" ht="14.4">
      <c r="A14" s="63"/>
      <c r="B14" s="259" t="s">
        <v>656</v>
      </c>
      <c r="C14" s="254">
        <f>+C7-C12</f>
        <v>-6494.34</v>
      </c>
      <c r="D14" s="254">
        <f>+D7-D12</f>
        <v>-9452.34</v>
      </c>
      <c r="E14" s="254">
        <f t="shared" ref="E14:K14" si="3">+E7-E12</f>
        <v>-6540.34</v>
      </c>
      <c r="F14" s="254">
        <f t="shared" si="3"/>
        <v>6019.66</v>
      </c>
      <c r="G14" s="254">
        <f t="shared" si="3"/>
        <v>8835.66</v>
      </c>
      <c r="H14" s="254">
        <f t="shared" si="3"/>
        <v>17351.66</v>
      </c>
      <c r="I14" s="254">
        <f t="shared" si="3"/>
        <v>7547.6600000000035</v>
      </c>
      <c r="J14" s="254">
        <f t="shared" si="3"/>
        <v>-2256.3399999999965</v>
      </c>
      <c r="K14" s="254">
        <f t="shared" si="3"/>
        <v>-12060.339999999997</v>
      </c>
      <c r="L14" s="265"/>
      <c r="M14" s="258"/>
      <c r="N14" s="258"/>
      <c r="O14" s="264"/>
      <c r="P14" s="258"/>
      <c r="Q14" s="258"/>
      <c r="R14" s="258"/>
      <c r="S14" s="258"/>
      <c r="T14" s="258"/>
      <c r="U14" s="258"/>
      <c r="V14" s="258"/>
      <c r="W14" s="258"/>
      <c r="X14" s="258"/>
    </row>
    <row r="15" spans="1:24" ht="14.4">
      <c r="A15" s="63"/>
      <c r="B15" s="259"/>
      <c r="C15" s="254"/>
      <c r="D15" s="254"/>
      <c r="E15" s="258"/>
      <c r="F15" s="258"/>
      <c r="G15" s="265"/>
      <c r="H15" s="265"/>
      <c r="I15" s="258"/>
      <c r="J15" s="258"/>
      <c r="K15" s="265"/>
      <c r="L15" s="265"/>
      <c r="M15" s="258"/>
      <c r="N15" s="258"/>
      <c r="O15" s="264"/>
      <c r="P15" s="258"/>
      <c r="Q15" s="258"/>
      <c r="R15" s="258"/>
      <c r="S15" s="258"/>
      <c r="T15" s="258"/>
      <c r="U15" s="258"/>
      <c r="V15" s="258"/>
      <c r="W15" s="258"/>
      <c r="X15" s="258"/>
    </row>
    <row r="16" spans="1:24" ht="14.4">
      <c r="A16" s="63"/>
      <c r="B16" s="253" t="s">
        <v>657</v>
      </c>
      <c r="C16" s="254"/>
      <c r="D16" s="254"/>
      <c r="E16" s="258"/>
      <c r="F16" s="258"/>
      <c r="G16" s="265"/>
      <c r="H16" s="265"/>
      <c r="I16" s="258"/>
      <c r="J16" s="258"/>
      <c r="K16" s="265"/>
      <c r="L16" s="265"/>
      <c r="M16" s="258"/>
      <c r="N16" s="258"/>
      <c r="O16" s="264"/>
      <c r="P16" s="258"/>
      <c r="Q16" s="258"/>
      <c r="R16" s="258"/>
      <c r="S16" s="258"/>
      <c r="T16" s="258"/>
      <c r="U16" s="258"/>
      <c r="V16" s="258"/>
      <c r="W16" s="258"/>
      <c r="X16" s="258"/>
    </row>
    <row r="17" spans="1:24" ht="14.4">
      <c r="A17" s="63"/>
      <c r="B17" s="259" t="s">
        <v>658</v>
      </c>
      <c r="C17" s="254">
        <f>SUM(C10)</f>
        <v>750</v>
      </c>
      <c r="D17" s="254">
        <v>750</v>
      </c>
      <c r="E17" s="254">
        <v>750</v>
      </c>
      <c r="F17" s="254">
        <v>750</v>
      </c>
      <c r="G17" s="254">
        <v>750</v>
      </c>
      <c r="H17" s="254">
        <v>750</v>
      </c>
      <c r="I17" s="254">
        <v>750</v>
      </c>
      <c r="J17" s="254">
        <v>750</v>
      </c>
      <c r="K17" s="254">
        <v>750</v>
      </c>
      <c r="L17" s="265"/>
      <c r="M17" s="258"/>
      <c r="N17" s="258"/>
      <c r="O17" s="264"/>
      <c r="P17" s="258"/>
      <c r="Q17" s="258"/>
      <c r="R17" s="258"/>
      <c r="S17" s="258"/>
      <c r="T17" s="258"/>
      <c r="U17" s="258"/>
      <c r="V17" s="258"/>
      <c r="W17" s="258"/>
      <c r="X17" s="258"/>
    </row>
    <row r="18" spans="1:24" ht="14.4">
      <c r="A18" s="63"/>
      <c r="B18" s="259" t="s">
        <v>659</v>
      </c>
      <c r="C18" s="254">
        <f>ROUNDUP(C11,-2)</f>
        <v>11000</v>
      </c>
      <c r="D18" s="254">
        <f t="shared" ref="D18:K18" si="4">ROUNDUP(D11,-2)</f>
        <v>20300</v>
      </c>
      <c r="E18" s="254">
        <f t="shared" si="4"/>
        <v>14400</v>
      </c>
      <c r="F18" s="254">
        <f t="shared" si="4"/>
        <v>4800</v>
      </c>
      <c r="G18" s="254">
        <f t="shared" si="4"/>
        <v>14500</v>
      </c>
      <c r="H18" s="254">
        <f t="shared" si="4"/>
        <v>8800</v>
      </c>
      <c r="I18" s="254">
        <f t="shared" si="4"/>
        <v>27200</v>
      </c>
      <c r="J18" s="254">
        <f t="shared" si="4"/>
        <v>27200</v>
      </c>
      <c r="K18" s="254">
        <f t="shared" si="4"/>
        <v>27200</v>
      </c>
      <c r="L18" s="265"/>
      <c r="M18" s="258"/>
      <c r="N18" s="258"/>
      <c r="O18" s="264"/>
      <c r="P18" s="258"/>
      <c r="Q18" s="258"/>
      <c r="R18" s="258"/>
      <c r="S18" s="258"/>
      <c r="T18" s="258"/>
      <c r="U18" s="258"/>
      <c r="V18" s="258"/>
      <c r="W18" s="258"/>
      <c r="X18" s="258"/>
    </row>
    <row r="19" spans="1:24" ht="14.4">
      <c r="A19" s="63"/>
      <c r="B19" s="259" t="s">
        <v>660</v>
      </c>
      <c r="C19" s="254">
        <f>+$O$11-C18</f>
        <v>6300</v>
      </c>
      <c r="D19" s="254">
        <f t="shared" ref="D19:K19" si="5">+$O$11-D18</f>
        <v>-3000</v>
      </c>
      <c r="E19" s="254">
        <f t="shared" si="5"/>
        <v>2900</v>
      </c>
      <c r="F19" s="254">
        <f t="shared" si="5"/>
        <v>12500</v>
      </c>
      <c r="G19" s="254">
        <f t="shared" si="5"/>
        <v>2800</v>
      </c>
      <c r="H19" s="254">
        <f t="shared" si="5"/>
        <v>8500</v>
      </c>
      <c r="I19" s="254">
        <f t="shared" si="5"/>
        <v>-9900</v>
      </c>
      <c r="J19" s="254">
        <f t="shared" si="5"/>
        <v>-9900</v>
      </c>
      <c r="K19" s="254">
        <f t="shared" si="5"/>
        <v>-9900</v>
      </c>
      <c r="L19" s="265"/>
      <c r="M19" s="258"/>
      <c r="N19" s="258"/>
      <c r="O19" s="264"/>
      <c r="P19" s="258"/>
      <c r="Q19" s="258"/>
      <c r="R19" s="258"/>
      <c r="S19" s="258"/>
      <c r="T19" s="258"/>
      <c r="U19" s="258"/>
      <c r="V19" s="258"/>
      <c r="W19" s="258"/>
      <c r="X19" s="258"/>
    </row>
    <row r="20" spans="1:24" ht="14.4" customHeight="1">
      <c r="A20" s="63"/>
      <c r="B20" s="268" t="s">
        <v>661</v>
      </c>
      <c r="C20" s="254" t="s">
        <v>583</v>
      </c>
      <c r="D20" s="254"/>
      <c r="E20" s="258"/>
      <c r="F20" s="258"/>
      <c r="G20" s="265"/>
      <c r="H20" s="265"/>
      <c r="I20" s="258"/>
      <c r="J20" s="258"/>
      <c r="K20" s="265"/>
      <c r="L20" s="265"/>
      <c r="M20" s="258"/>
      <c r="N20" s="258"/>
      <c r="O20" s="264"/>
      <c r="P20" s="258"/>
      <c r="Q20" s="258"/>
      <c r="R20" s="258"/>
      <c r="S20" s="258"/>
      <c r="T20" s="258"/>
      <c r="U20" s="258"/>
      <c r="V20" s="258"/>
      <c r="W20" s="258"/>
      <c r="X20" s="258"/>
    </row>
    <row r="21" spans="1:24" ht="14.4">
      <c r="A21" s="63"/>
      <c r="B21" s="269" t="s">
        <v>662</v>
      </c>
      <c r="C21" s="263">
        <v>18000</v>
      </c>
      <c r="D21" s="263">
        <f>SUM(D17:D19)</f>
        <v>18050</v>
      </c>
      <c r="E21" s="263">
        <f t="shared" ref="E21:K21" si="6">SUM(E17:E19)</f>
        <v>18050</v>
      </c>
      <c r="F21" s="263">
        <f t="shared" si="6"/>
        <v>18050</v>
      </c>
      <c r="G21" s="263">
        <f t="shared" si="6"/>
        <v>18050</v>
      </c>
      <c r="H21" s="263">
        <f t="shared" si="6"/>
        <v>18050</v>
      </c>
      <c r="I21" s="263">
        <f t="shared" si="6"/>
        <v>18050</v>
      </c>
      <c r="J21" s="263">
        <f t="shared" si="6"/>
        <v>18050</v>
      </c>
      <c r="K21" s="263">
        <f t="shared" si="6"/>
        <v>18050</v>
      </c>
      <c r="L21" s="265">
        <f>SUM(C21:K21)</f>
        <v>162400</v>
      </c>
      <c r="M21" s="270" t="s">
        <v>663</v>
      </c>
      <c r="N21" s="258"/>
      <c r="O21" s="264"/>
      <c r="P21" s="258"/>
      <c r="Q21" s="258"/>
      <c r="R21" s="258"/>
      <c r="S21" s="258"/>
      <c r="T21" s="258"/>
      <c r="U21" s="258"/>
      <c r="V21" s="258"/>
      <c r="W21" s="258"/>
      <c r="X21" s="258"/>
    </row>
    <row r="22" spans="1:24" ht="14.4">
      <c r="A22" s="63"/>
      <c r="B22" s="259"/>
      <c r="C22" s="254"/>
      <c r="D22" s="254"/>
      <c r="E22" s="254"/>
      <c r="F22" s="254"/>
      <c r="G22" s="254"/>
      <c r="H22" s="254"/>
      <c r="I22" s="254"/>
      <c r="J22" s="254"/>
      <c r="K22" s="254"/>
      <c r="L22" s="265"/>
      <c r="M22" s="270"/>
      <c r="N22" s="258"/>
      <c r="O22" s="264"/>
      <c r="P22" s="258"/>
      <c r="Q22" s="258"/>
      <c r="R22" s="258"/>
      <c r="S22" s="258"/>
      <c r="T22" s="258"/>
      <c r="U22" s="258"/>
      <c r="V22" s="258"/>
      <c r="W22" s="258"/>
      <c r="X22" s="258"/>
    </row>
    <row r="23" spans="1:24" ht="14.4">
      <c r="A23" s="63"/>
      <c r="B23" s="271" t="s">
        <v>664</v>
      </c>
      <c r="C23" s="272">
        <f>+C14+C21</f>
        <v>11505.66</v>
      </c>
      <c r="D23" s="272">
        <f>+D14+D21</f>
        <v>8597.66</v>
      </c>
      <c r="E23" s="272">
        <f t="shared" ref="E23:K23" si="7">+E14+E21</f>
        <v>11509.66</v>
      </c>
      <c r="F23" s="272">
        <f t="shared" si="7"/>
        <v>24069.66</v>
      </c>
      <c r="G23" s="272">
        <f t="shared" si="7"/>
        <v>26885.66</v>
      </c>
      <c r="H23" s="272">
        <f t="shared" si="7"/>
        <v>35401.660000000003</v>
      </c>
      <c r="I23" s="272">
        <f t="shared" si="7"/>
        <v>25597.660000000003</v>
      </c>
      <c r="J23" s="272">
        <f t="shared" si="7"/>
        <v>15793.660000000003</v>
      </c>
      <c r="K23" s="272">
        <f t="shared" si="7"/>
        <v>5989.6600000000035</v>
      </c>
      <c r="L23" s="264"/>
      <c r="M23" s="264"/>
      <c r="N23" s="264"/>
      <c r="O23" s="264"/>
      <c r="P23" s="258"/>
      <c r="Q23" s="258"/>
      <c r="R23" s="258"/>
      <c r="S23" s="258"/>
      <c r="T23" s="258"/>
      <c r="U23" s="258"/>
      <c r="V23" s="258"/>
      <c r="W23" s="258"/>
      <c r="X23" s="258"/>
    </row>
    <row r="24" spans="1:24" ht="14.4">
      <c r="B24" s="273"/>
      <c r="C24" s="273"/>
      <c r="D24" s="273"/>
      <c r="E24" s="273"/>
      <c r="F24" s="274"/>
      <c r="G24" s="274"/>
      <c r="H24" s="274"/>
      <c r="I24" s="274"/>
      <c r="J24" s="274"/>
      <c r="K24" s="274"/>
      <c r="L24" s="258"/>
      <c r="M24" s="258"/>
      <c r="N24" s="258"/>
      <c r="O24" s="258"/>
      <c r="P24" s="258"/>
      <c r="Q24" s="258"/>
      <c r="R24" s="258"/>
      <c r="S24" s="258"/>
      <c r="T24" s="258"/>
      <c r="U24" s="258"/>
      <c r="V24" s="258"/>
      <c r="W24" s="258"/>
      <c r="X24" s="258"/>
    </row>
    <row r="25" spans="1:24">
      <c r="A25" s="252" t="s">
        <v>599</v>
      </c>
      <c r="B25" s="252"/>
      <c r="C25" s="252"/>
      <c r="D25" s="252"/>
      <c r="E25" s="252"/>
      <c r="F25" s="252"/>
      <c r="G25" s="252"/>
      <c r="H25" s="252"/>
      <c r="I25" s="252"/>
      <c r="J25" s="252"/>
      <c r="K25" s="252"/>
      <c r="L25" s="252"/>
      <c r="M25" s="252"/>
      <c r="N25" s="252"/>
      <c r="O25" s="252"/>
      <c r="P25" s="258"/>
      <c r="Q25" s="258"/>
      <c r="R25" s="258"/>
      <c r="S25" s="258"/>
      <c r="T25" s="258"/>
      <c r="U25" s="258"/>
      <c r="V25" s="258"/>
      <c r="W25" s="258"/>
      <c r="X25" s="258"/>
    </row>
    <row r="26" spans="1:24">
      <c r="A26" s="252"/>
      <c r="B26" s="252"/>
      <c r="C26" s="252"/>
      <c r="D26" s="252"/>
      <c r="E26" s="252"/>
      <c r="F26" s="252"/>
      <c r="G26" s="252"/>
      <c r="H26" s="252"/>
      <c r="I26" s="252"/>
      <c r="J26" s="252"/>
      <c r="K26" s="252"/>
      <c r="L26" s="252"/>
      <c r="M26" s="252"/>
      <c r="N26" s="252"/>
      <c r="O26" s="252"/>
      <c r="P26" s="258"/>
      <c r="Q26" s="258"/>
      <c r="R26" s="258"/>
      <c r="S26" s="258"/>
      <c r="T26" s="258"/>
      <c r="U26" s="258"/>
      <c r="V26" s="258"/>
      <c r="W26" s="258"/>
      <c r="X26" s="258"/>
    </row>
    <row r="27" spans="1:24" ht="14.4" customHeight="1">
      <c r="A27" s="63"/>
      <c r="B27" s="253" t="s">
        <v>638</v>
      </c>
      <c r="C27" s="254">
        <v>10200</v>
      </c>
      <c r="D27" s="254"/>
      <c r="E27" s="255"/>
      <c r="F27" s="255"/>
      <c r="G27" s="255"/>
      <c r="H27" s="256"/>
      <c r="I27" s="256"/>
      <c r="J27" s="256"/>
      <c r="K27" s="256"/>
      <c r="L27" s="256"/>
      <c r="M27" s="256"/>
      <c r="N27" s="256"/>
      <c r="O27" s="257"/>
      <c r="P27" s="258"/>
      <c r="Q27" s="258"/>
      <c r="R27" s="258"/>
      <c r="S27" s="258"/>
      <c r="T27" s="258"/>
      <c r="U27" s="258"/>
      <c r="V27" s="258"/>
      <c r="W27" s="258"/>
      <c r="X27" s="258"/>
    </row>
    <row r="28" spans="1:24" ht="14.4">
      <c r="A28" s="63"/>
      <c r="B28" s="259"/>
      <c r="C28" s="254"/>
      <c r="D28" s="254"/>
      <c r="E28" s="255"/>
      <c r="F28" s="255"/>
      <c r="G28" s="255"/>
      <c r="H28" s="256"/>
      <c r="I28" s="256"/>
      <c r="J28" s="256"/>
      <c r="K28" s="256"/>
      <c r="L28" s="256"/>
      <c r="M28" s="256"/>
      <c r="N28" s="256"/>
      <c r="O28" s="257"/>
      <c r="P28" s="258"/>
      <c r="Q28" s="258"/>
      <c r="R28" s="258"/>
      <c r="S28" s="258"/>
      <c r="T28" s="258"/>
      <c r="U28" s="258"/>
      <c r="V28" s="258"/>
      <c r="W28" s="258"/>
      <c r="X28" s="258"/>
    </row>
    <row r="29" spans="1:24" ht="14.4">
      <c r="A29" s="260" t="s">
        <v>639</v>
      </c>
      <c r="B29" s="261"/>
      <c r="C29" s="262">
        <v>881</v>
      </c>
      <c r="D29" s="262">
        <f>SUM(C45)</f>
        <v>7781</v>
      </c>
      <c r="E29" s="262">
        <f t="shared" ref="E29:K29" si="8">SUM(D45)</f>
        <v>-15758.199999999997</v>
      </c>
      <c r="F29" s="262">
        <f t="shared" si="8"/>
        <v>-21458.199999999997</v>
      </c>
      <c r="G29" s="262">
        <f t="shared" si="8"/>
        <v>-16358.199999999997</v>
      </c>
      <c r="H29" s="262">
        <f t="shared" si="8"/>
        <v>-6458.1999999999971</v>
      </c>
      <c r="I29" s="262">
        <f t="shared" si="8"/>
        <v>-818.19999999999709</v>
      </c>
      <c r="J29" s="262">
        <f t="shared" si="8"/>
        <v>-218.19999999999709</v>
      </c>
      <c r="K29" s="262">
        <f t="shared" si="8"/>
        <v>381.80000000000291</v>
      </c>
      <c r="L29" s="256"/>
      <c r="M29" s="256"/>
      <c r="N29" s="256"/>
      <c r="O29" s="257"/>
      <c r="P29" s="258"/>
      <c r="Q29" s="258"/>
      <c r="R29" s="258"/>
      <c r="S29" s="258"/>
      <c r="T29" s="258"/>
      <c r="U29" s="258"/>
      <c r="V29" s="258"/>
      <c r="W29" s="258"/>
      <c r="X29" s="258"/>
    </row>
    <row r="30" spans="1:24" ht="14.4">
      <c r="A30" s="260"/>
      <c r="B30" s="261"/>
      <c r="C30" s="263"/>
      <c r="D30" s="254"/>
      <c r="E30" s="258"/>
      <c r="F30" s="258"/>
      <c r="G30" s="258"/>
      <c r="H30" s="256"/>
      <c r="I30" s="256"/>
      <c r="J30" s="256"/>
      <c r="K30" s="256"/>
      <c r="L30" s="256"/>
      <c r="M30" s="256"/>
      <c r="N30" s="256"/>
      <c r="O30" s="257"/>
      <c r="P30" s="258"/>
      <c r="Q30" s="258"/>
      <c r="R30" s="258"/>
      <c r="S30" s="258"/>
      <c r="T30" s="258"/>
      <c r="U30" s="258"/>
      <c r="V30" s="258"/>
      <c r="W30" s="258"/>
      <c r="X30" s="258"/>
    </row>
    <row r="31" spans="1:24" ht="14.4">
      <c r="A31" s="63"/>
      <c r="C31" s="263" t="s">
        <v>640</v>
      </c>
      <c r="D31" s="263" t="s">
        <v>641</v>
      </c>
      <c r="E31" s="263" t="s">
        <v>642</v>
      </c>
      <c r="F31" s="263" t="s">
        <v>643</v>
      </c>
      <c r="G31" s="263" t="s">
        <v>644</v>
      </c>
      <c r="H31" s="263" t="s">
        <v>645</v>
      </c>
      <c r="I31" s="263" t="s">
        <v>646</v>
      </c>
      <c r="J31" s="263" t="s">
        <v>647</v>
      </c>
      <c r="K31" s="263" t="s">
        <v>648</v>
      </c>
      <c r="L31" s="263" t="s">
        <v>649</v>
      </c>
      <c r="M31" s="258"/>
      <c r="N31" s="258" t="s">
        <v>650</v>
      </c>
      <c r="O31" s="264"/>
      <c r="P31" s="258"/>
      <c r="Q31" s="258"/>
      <c r="R31" s="258"/>
      <c r="S31" s="258"/>
      <c r="T31" s="258"/>
      <c r="U31" s="258"/>
      <c r="V31" s="258"/>
      <c r="W31" s="258"/>
      <c r="X31" s="258"/>
    </row>
    <row r="32" spans="1:24" ht="14.4">
      <c r="A32" s="63"/>
      <c r="B32" s="259" t="s">
        <v>651</v>
      </c>
      <c r="C32" s="258">
        <v>750</v>
      </c>
      <c r="D32" s="258">
        <v>750</v>
      </c>
      <c r="E32" s="258">
        <v>750</v>
      </c>
      <c r="F32" s="258">
        <v>750</v>
      </c>
      <c r="G32" s="258">
        <v>750</v>
      </c>
      <c r="H32" s="258">
        <v>750</v>
      </c>
      <c r="I32" s="258">
        <v>750</v>
      </c>
      <c r="J32" s="258">
        <v>750</v>
      </c>
      <c r="K32" s="258">
        <v>750</v>
      </c>
      <c r="L32" s="265">
        <f>SUM(C32:K32)</f>
        <v>6750</v>
      </c>
      <c r="M32" s="258"/>
      <c r="N32" s="258"/>
      <c r="O32" s="264" t="s">
        <v>652</v>
      </c>
      <c r="P32" s="258"/>
      <c r="Q32" s="258"/>
      <c r="R32" s="258"/>
      <c r="S32" s="258"/>
      <c r="T32" s="258"/>
      <c r="U32" s="258"/>
      <c r="V32" s="258"/>
      <c r="W32" s="258"/>
      <c r="X32" s="258"/>
    </row>
    <row r="33" spans="1:24" ht="14.4">
      <c r="A33" s="63"/>
      <c r="B33" s="259" t="s">
        <v>653</v>
      </c>
      <c r="C33" s="258">
        <f>5000*120%</f>
        <v>6000</v>
      </c>
      <c r="D33" s="258">
        <f>30366*120%</f>
        <v>36439.199999999997</v>
      </c>
      <c r="E33" s="258">
        <f>15500*120%</f>
        <v>18600</v>
      </c>
      <c r="F33" s="258">
        <f>6500*120%</f>
        <v>7800</v>
      </c>
      <c r="G33" s="258">
        <f>2500*120%</f>
        <v>3000</v>
      </c>
      <c r="H33" s="258">
        <f>6050*120%</f>
        <v>7260</v>
      </c>
      <c r="I33" s="258">
        <f>30750*120%/3</f>
        <v>12300</v>
      </c>
      <c r="J33" s="258">
        <f t="shared" ref="J33:K33" si="9">30750*120%/3</f>
        <v>12300</v>
      </c>
      <c r="K33" s="258">
        <f t="shared" si="9"/>
        <v>12300</v>
      </c>
      <c r="L33" s="265">
        <f>SUM(C33:K33)</f>
        <v>115999.2</v>
      </c>
      <c r="M33" s="266">
        <f>SUM(L32:L33)</f>
        <v>122749.2</v>
      </c>
      <c r="N33" s="258">
        <f>+L33/9</f>
        <v>12888.8</v>
      </c>
      <c r="O33" s="264">
        <f>ROUNDUP(N33,-2)</f>
        <v>12900</v>
      </c>
      <c r="P33" s="258"/>
      <c r="Q33" s="258"/>
      <c r="R33" s="258"/>
      <c r="S33" s="258"/>
      <c r="T33" s="258"/>
      <c r="U33" s="258"/>
      <c r="V33" s="258"/>
      <c r="W33" s="258"/>
      <c r="X33" s="258"/>
    </row>
    <row r="34" spans="1:24" ht="14.4">
      <c r="A34" s="63"/>
      <c r="B34" s="259" t="s">
        <v>654</v>
      </c>
      <c r="C34" s="254">
        <f>SUM(C32:C33)</f>
        <v>6750</v>
      </c>
      <c r="D34" s="254">
        <f t="shared" ref="D34:K34" si="10">SUM(D32:D33)</f>
        <v>37189.199999999997</v>
      </c>
      <c r="E34" s="254">
        <f t="shared" si="10"/>
        <v>19350</v>
      </c>
      <c r="F34" s="254">
        <f t="shared" si="10"/>
        <v>8550</v>
      </c>
      <c r="G34" s="254">
        <f t="shared" si="10"/>
        <v>3750</v>
      </c>
      <c r="H34" s="254">
        <f t="shared" si="10"/>
        <v>8010</v>
      </c>
      <c r="I34" s="254">
        <f t="shared" si="10"/>
        <v>13050</v>
      </c>
      <c r="J34" s="254">
        <f t="shared" si="10"/>
        <v>13050</v>
      </c>
      <c r="K34" s="254">
        <f t="shared" si="10"/>
        <v>13050</v>
      </c>
      <c r="L34" s="265">
        <f>SUM(C34:K34)</f>
        <v>122749.2</v>
      </c>
      <c r="M34" s="267" t="s">
        <v>655</v>
      </c>
      <c r="N34" s="258"/>
      <c r="O34" s="264"/>
      <c r="P34" s="258"/>
      <c r="Q34" s="258"/>
      <c r="R34" s="258"/>
      <c r="S34" s="258"/>
      <c r="T34" s="258"/>
      <c r="U34" s="258"/>
      <c r="V34" s="258"/>
      <c r="W34" s="258"/>
      <c r="X34" s="258"/>
    </row>
    <row r="35" spans="1:24" ht="14.4">
      <c r="A35" s="63"/>
      <c r="B35" s="259"/>
      <c r="C35" s="254"/>
      <c r="D35" s="254"/>
      <c r="E35" s="258"/>
      <c r="F35" s="258"/>
      <c r="G35" s="265"/>
      <c r="H35" s="265"/>
      <c r="I35" s="258"/>
      <c r="J35" s="258"/>
      <c r="K35" s="265"/>
      <c r="L35" s="265"/>
      <c r="M35" s="258"/>
      <c r="N35" s="258"/>
      <c r="O35" s="264"/>
      <c r="P35" s="258"/>
      <c r="Q35" s="258"/>
      <c r="R35" s="258"/>
      <c r="S35" s="258"/>
      <c r="T35" s="258"/>
      <c r="U35" s="258"/>
      <c r="V35" s="258"/>
      <c r="W35" s="258"/>
      <c r="X35" s="258"/>
    </row>
    <row r="36" spans="1:24" ht="14.4">
      <c r="A36" s="63"/>
      <c r="B36" s="259" t="s">
        <v>656</v>
      </c>
      <c r="C36" s="254">
        <f>+C29-C34</f>
        <v>-5869</v>
      </c>
      <c r="D36" s="254">
        <f>+D29-D34</f>
        <v>-29408.199999999997</v>
      </c>
      <c r="E36" s="254">
        <f t="shared" ref="E36:K36" si="11">+E29-E34</f>
        <v>-35108.199999999997</v>
      </c>
      <c r="F36" s="254">
        <f t="shared" si="11"/>
        <v>-30008.199999999997</v>
      </c>
      <c r="G36" s="254">
        <f t="shared" si="11"/>
        <v>-20108.199999999997</v>
      </c>
      <c r="H36" s="254">
        <f t="shared" si="11"/>
        <v>-14468.199999999997</v>
      </c>
      <c r="I36" s="254">
        <f t="shared" si="11"/>
        <v>-13868.199999999997</v>
      </c>
      <c r="J36" s="254">
        <f t="shared" si="11"/>
        <v>-13268.199999999997</v>
      </c>
      <c r="K36" s="254">
        <f t="shared" si="11"/>
        <v>-12668.199999999997</v>
      </c>
      <c r="L36" s="265"/>
      <c r="M36" s="258"/>
      <c r="N36" s="258"/>
      <c r="O36" s="264"/>
      <c r="P36" s="258"/>
      <c r="Q36" s="258"/>
      <c r="R36" s="258"/>
      <c r="S36" s="258"/>
      <c r="T36" s="258"/>
      <c r="U36" s="258"/>
      <c r="V36" s="258"/>
      <c r="W36" s="258"/>
      <c r="X36" s="258"/>
    </row>
    <row r="37" spans="1:24" ht="14.4">
      <c r="A37" s="63"/>
      <c r="B37" s="259"/>
      <c r="C37" s="254"/>
      <c r="D37" s="254"/>
      <c r="E37" s="258"/>
      <c r="F37" s="258"/>
      <c r="G37" s="265"/>
      <c r="H37" s="265"/>
      <c r="I37" s="258"/>
      <c r="J37" s="258"/>
      <c r="K37" s="265"/>
      <c r="L37" s="265"/>
      <c r="M37" s="258"/>
      <c r="N37" s="258"/>
      <c r="O37" s="264"/>
    </row>
    <row r="38" spans="1:24" ht="14.4">
      <c r="A38" s="63"/>
      <c r="B38" s="253" t="s">
        <v>657</v>
      </c>
      <c r="C38" s="254"/>
      <c r="D38" s="254"/>
      <c r="E38" s="258"/>
      <c r="F38" s="258"/>
      <c r="G38" s="265"/>
      <c r="H38" s="265"/>
      <c r="I38" s="258"/>
      <c r="J38" s="258"/>
      <c r="K38" s="265"/>
      <c r="L38" s="265"/>
      <c r="M38" s="258"/>
      <c r="N38" s="258"/>
      <c r="O38" s="264"/>
    </row>
    <row r="39" spans="1:24" ht="14.4">
      <c r="A39" s="63"/>
      <c r="B39" s="259" t="s">
        <v>658</v>
      </c>
      <c r="C39" s="254">
        <f>SUM(C32)</f>
        <v>750</v>
      </c>
      <c r="D39" s="254">
        <v>750</v>
      </c>
      <c r="E39" s="254">
        <v>750</v>
      </c>
      <c r="F39" s="254">
        <v>750</v>
      </c>
      <c r="G39" s="254">
        <v>750</v>
      </c>
      <c r="H39" s="254">
        <v>750</v>
      </c>
      <c r="I39" s="254">
        <v>750</v>
      </c>
      <c r="J39" s="254">
        <v>750</v>
      </c>
      <c r="K39" s="254">
        <v>750</v>
      </c>
      <c r="L39" s="265"/>
      <c r="M39" s="258"/>
      <c r="N39" s="258"/>
      <c r="O39" s="264"/>
    </row>
    <row r="40" spans="1:24" ht="14.4">
      <c r="A40" s="63"/>
      <c r="B40" s="259" t="s">
        <v>659</v>
      </c>
      <c r="C40" s="254">
        <f>ROUNDUP(C33,-2)</f>
        <v>6000</v>
      </c>
      <c r="D40" s="254">
        <f t="shared" ref="D40:K40" si="12">ROUNDUP(D33,-2)</f>
        <v>36500</v>
      </c>
      <c r="E40" s="254">
        <f t="shared" si="12"/>
        <v>18600</v>
      </c>
      <c r="F40" s="254">
        <f t="shared" si="12"/>
        <v>7800</v>
      </c>
      <c r="G40" s="254">
        <f t="shared" si="12"/>
        <v>3000</v>
      </c>
      <c r="H40" s="254">
        <f t="shared" si="12"/>
        <v>7300</v>
      </c>
      <c r="I40" s="254">
        <f t="shared" si="12"/>
        <v>12300</v>
      </c>
      <c r="J40" s="254">
        <f t="shared" si="12"/>
        <v>12300</v>
      </c>
      <c r="K40" s="254">
        <f t="shared" si="12"/>
        <v>12300</v>
      </c>
      <c r="L40" s="265"/>
      <c r="M40" s="258"/>
      <c r="N40" s="258"/>
      <c r="O40" s="264"/>
    </row>
    <row r="41" spans="1:24" ht="14.4">
      <c r="A41" s="63"/>
      <c r="B41" s="259" t="s">
        <v>660</v>
      </c>
      <c r="C41" s="254">
        <f>+$O$33-C40</f>
        <v>6900</v>
      </c>
      <c r="D41" s="254">
        <f t="shared" ref="D41:K41" si="13">+$O$33-D40</f>
        <v>-23600</v>
      </c>
      <c r="E41" s="254">
        <f t="shared" si="13"/>
        <v>-5700</v>
      </c>
      <c r="F41" s="254">
        <f t="shared" si="13"/>
        <v>5100</v>
      </c>
      <c r="G41" s="254">
        <f t="shared" si="13"/>
        <v>9900</v>
      </c>
      <c r="H41" s="254">
        <f t="shared" si="13"/>
        <v>5600</v>
      </c>
      <c r="I41" s="254">
        <f t="shared" si="13"/>
        <v>600</v>
      </c>
      <c r="J41" s="254">
        <f t="shared" si="13"/>
        <v>600</v>
      </c>
      <c r="K41" s="254">
        <f t="shared" si="13"/>
        <v>600</v>
      </c>
      <c r="L41" s="265"/>
      <c r="M41" s="258"/>
      <c r="N41" s="258"/>
      <c r="O41" s="264"/>
    </row>
    <row r="42" spans="1:24" ht="14.4">
      <c r="A42" s="63"/>
      <c r="B42" s="268" t="s">
        <v>665</v>
      </c>
      <c r="C42" s="254" t="s">
        <v>583</v>
      </c>
      <c r="D42" s="254"/>
      <c r="E42" s="258"/>
      <c r="F42" s="258"/>
      <c r="G42" s="265"/>
      <c r="H42" s="265"/>
      <c r="I42" s="258"/>
      <c r="J42" s="258"/>
      <c r="K42" s="265"/>
      <c r="L42" s="265"/>
      <c r="M42" s="258"/>
      <c r="N42" s="258"/>
      <c r="O42" s="264"/>
    </row>
    <row r="43" spans="1:24" ht="14.4">
      <c r="A43" s="63"/>
      <c r="B43" s="269" t="s">
        <v>662</v>
      </c>
      <c r="C43" s="263">
        <f>SUM(C39:C41)</f>
        <v>13650</v>
      </c>
      <c r="D43" s="263">
        <f>SUM(D39:D42)</f>
        <v>13650</v>
      </c>
      <c r="E43" s="263">
        <f t="shared" ref="E43:K43" si="14">SUM(E39:E41)</f>
        <v>13650</v>
      </c>
      <c r="F43" s="263">
        <f t="shared" si="14"/>
        <v>13650</v>
      </c>
      <c r="G43" s="263">
        <f t="shared" si="14"/>
        <v>13650</v>
      </c>
      <c r="H43" s="263">
        <f t="shared" si="14"/>
        <v>13650</v>
      </c>
      <c r="I43" s="263">
        <f t="shared" si="14"/>
        <v>13650</v>
      </c>
      <c r="J43" s="263">
        <f t="shared" si="14"/>
        <v>13650</v>
      </c>
      <c r="K43" s="263">
        <f t="shared" si="14"/>
        <v>13650</v>
      </c>
      <c r="L43" s="265">
        <f>SUM(C43:K43)</f>
        <v>122850</v>
      </c>
      <c r="M43" s="270" t="s">
        <v>663</v>
      </c>
      <c r="N43" s="258"/>
      <c r="O43" s="264"/>
    </row>
    <row r="44" spans="1:24" ht="14.4">
      <c r="A44" s="63"/>
      <c r="B44" s="259"/>
      <c r="C44" s="254"/>
      <c r="D44" s="254"/>
      <c r="E44" s="254"/>
      <c r="F44" s="254"/>
      <c r="G44" s="254"/>
      <c r="H44" s="254"/>
      <c r="I44" s="254"/>
      <c r="J44" s="254"/>
      <c r="K44" s="254"/>
      <c r="L44" s="265"/>
      <c r="M44" s="270"/>
      <c r="N44" s="258"/>
      <c r="O44" s="264"/>
    </row>
    <row r="45" spans="1:24" ht="14.4">
      <c r="A45" s="63"/>
      <c r="B45" s="253" t="s">
        <v>664</v>
      </c>
      <c r="C45" s="274">
        <f>+C36+C43</f>
        <v>7781</v>
      </c>
      <c r="D45" s="274">
        <f>+D36+D43</f>
        <v>-15758.199999999997</v>
      </c>
      <c r="E45" s="274">
        <f t="shared" ref="E45:K45" si="15">+E36+E43</f>
        <v>-21458.199999999997</v>
      </c>
      <c r="F45" s="274">
        <f t="shared" si="15"/>
        <v>-16358.199999999997</v>
      </c>
      <c r="G45" s="274">
        <f t="shared" si="15"/>
        <v>-6458.1999999999971</v>
      </c>
      <c r="H45" s="274">
        <f t="shared" si="15"/>
        <v>-818.19999999999709</v>
      </c>
      <c r="I45" s="274">
        <f t="shared" si="15"/>
        <v>-218.19999999999709</v>
      </c>
      <c r="J45" s="274">
        <f t="shared" si="15"/>
        <v>381.80000000000291</v>
      </c>
      <c r="K45" s="274">
        <f t="shared" si="15"/>
        <v>981.80000000000291</v>
      </c>
      <c r="L45" s="258"/>
      <c r="M45" s="258"/>
      <c r="N45" s="258"/>
      <c r="O45" s="264"/>
    </row>
    <row r="46" spans="1:24" ht="14.4" customHeight="1">
      <c r="A46" s="63"/>
      <c r="B46" s="275"/>
      <c r="C46" s="275"/>
      <c r="D46" s="275"/>
      <c r="E46" s="275"/>
      <c r="F46" s="275"/>
      <c r="G46" s="274"/>
      <c r="H46" s="274"/>
      <c r="I46" s="274"/>
      <c r="J46" s="274"/>
      <c r="K46" s="274"/>
      <c r="L46" s="258"/>
      <c r="M46" s="258"/>
      <c r="N46" s="258"/>
      <c r="O46" s="264"/>
    </row>
    <row r="47" spans="1:24" ht="14.4">
      <c r="A47" s="276"/>
      <c r="B47" s="277"/>
      <c r="C47" s="277"/>
      <c r="D47" s="277"/>
      <c r="E47" s="277"/>
      <c r="F47" s="276"/>
      <c r="G47" s="264"/>
      <c r="H47" s="264"/>
      <c r="I47" s="264"/>
      <c r="J47" s="264"/>
      <c r="K47" s="264"/>
      <c r="L47" s="264"/>
      <c r="M47" s="264"/>
      <c r="N47" s="264"/>
      <c r="O47" s="264"/>
    </row>
    <row r="49" spans="1:15">
      <c r="A49" s="252" t="s">
        <v>666</v>
      </c>
      <c r="B49" s="252"/>
      <c r="C49" s="252"/>
      <c r="D49" s="252"/>
      <c r="E49" s="252"/>
      <c r="F49" s="252"/>
      <c r="G49" s="252"/>
      <c r="H49" s="252"/>
      <c r="I49" s="252"/>
      <c r="J49" s="252"/>
      <c r="K49" s="252"/>
      <c r="L49" s="252"/>
      <c r="M49" s="252"/>
      <c r="N49" s="252"/>
      <c r="O49" s="252"/>
    </row>
    <row r="50" spans="1:15">
      <c r="A50" s="252"/>
      <c r="B50" s="252"/>
      <c r="C50" s="252"/>
      <c r="D50" s="252"/>
      <c r="E50" s="252"/>
      <c r="F50" s="252"/>
      <c r="G50" s="252"/>
      <c r="H50" s="252"/>
      <c r="I50" s="252"/>
      <c r="J50" s="252"/>
      <c r="K50" s="252"/>
      <c r="L50" s="252"/>
      <c r="M50" s="252"/>
      <c r="N50" s="252"/>
      <c r="O50" s="252"/>
    </row>
    <row r="51" spans="1:15" ht="14.4">
      <c r="A51" s="63"/>
      <c r="B51" s="253" t="s">
        <v>638</v>
      </c>
      <c r="C51" s="254">
        <v>510</v>
      </c>
      <c r="D51" s="254"/>
      <c r="E51" s="255"/>
      <c r="F51" s="255"/>
      <c r="G51" s="255"/>
      <c r="H51" s="256"/>
      <c r="I51" s="256"/>
      <c r="J51" s="256"/>
      <c r="K51" s="256"/>
      <c r="L51" s="256"/>
      <c r="M51" s="256"/>
      <c r="N51" s="256"/>
      <c r="O51" s="257"/>
    </row>
    <row r="52" spans="1:15" ht="14.4" customHeight="1">
      <c r="A52" s="63"/>
      <c r="B52" s="259"/>
      <c r="C52" s="254"/>
      <c r="D52" s="254"/>
      <c r="E52" s="255"/>
      <c r="F52" s="255"/>
      <c r="G52" s="255"/>
      <c r="H52" s="256"/>
      <c r="I52" s="256"/>
      <c r="J52" s="256"/>
      <c r="K52" s="256"/>
      <c r="L52" s="256"/>
      <c r="M52" s="256"/>
      <c r="N52" s="256"/>
      <c r="O52" s="257"/>
    </row>
    <row r="53" spans="1:15" ht="14.4">
      <c r="A53" s="260" t="s">
        <v>639</v>
      </c>
      <c r="B53" s="261"/>
      <c r="C53" s="262">
        <v>10016</v>
      </c>
      <c r="D53" s="262">
        <f>SUM(C69)</f>
        <v>10016</v>
      </c>
      <c r="E53" s="262">
        <f t="shared" ref="E53:K53" si="16">SUM(D69)</f>
        <v>-184</v>
      </c>
      <c r="F53" s="262">
        <f t="shared" si="16"/>
        <v>2316</v>
      </c>
      <c r="G53" s="262">
        <f t="shared" si="16"/>
        <v>4816</v>
      </c>
      <c r="H53" s="262">
        <f t="shared" si="16"/>
        <v>4516</v>
      </c>
      <c r="I53" s="262">
        <f t="shared" si="16"/>
        <v>6516</v>
      </c>
      <c r="J53" s="262">
        <f t="shared" si="16"/>
        <v>6216</v>
      </c>
      <c r="K53" s="262">
        <f t="shared" si="16"/>
        <v>5916</v>
      </c>
      <c r="L53" s="256"/>
      <c r="M53" s="256"/>
      <c r="N53" s="256"/>
      <c r="O53" s="257"/>
    </row>
    <row r="54" spans="1:15" ht="14.4">
      <c r="A54" s="260"/>
      <c r="B54" s="261"/>
      <c r="C54" s="263"/>
      <c r="D54" s="254"/>
      <c r="E54" s="258"/>
      <c r="F54" s="258"/>
      <c r="G54" s="258"/>
      <c r="H54" s="256"/>
      <c r="I54" s="256"/>
      <c r="J54" s="256"/>
      <c r="K54" s="256"/>
      <c r="L54" s="256"/>
      <c r="M54" s="256"/>
      <c r="N54" s="256"/>
      <c r="O54" s="257"/>
    </row>
    <row r="55" spans="1:15" ht="14.4">
      <c r="A55" s="63"/>
      <c r="C55" s="263" t="s">
        <v>640</v>
      </c>
      <c r="D55" s="263" t="s">
        <v>641</v>
      </c>
      <c r="E55" s="263" t="s">
        <v>642</v>
      </c>
      <c r="F55" s="263" t="s">
        <v>643</v>
      </c>
      <c r="G55" s="263" t="s">
        <v>644</v>
      </c>
      <c r="H55" s="263" t="s">
        <v>645</v>
      </c>
      <c r="I55" s="263" t="s">
        <v>646</v>
      </c>
      <c r="J55" s="263" t="s">
        <v>647</v>
      </c>
      <c r="K55" s="263" t="s">
        <v>648</v>
      </c>
      <c r="L55" s="263" t="s">
        <v>649</v>
      </c>
      <c r="M55" s="258"/>
      <c r="N55" s="258" t="s">
        <v>650</v>
      </c>
      <c r="O55" s="264"/>
    </row>
    <row r="56" spans="1:15" ht="14.4">
      <c r="A56" s="63"/>
      <c r="B56" s="259" t="s">
        <v>651</v>
      </c>
      <c r="C56" s="258">
        <v>1000</v>
      </c>
      <c r="D56" s="258">
        <v>1000</v>
      </c>
      <c r="E56" s="258">
        <v>1000</v>
      </c>
      <c r="F56" s="258">
        <v>1000</v>
      </c>
      <c r="G56" s="258">
        <v>1000</v>
      </c>
      <c r="H56" s="258">
        <v>1000</v>
      </c>
      <c r="I56" s="258">
        <v>1000</v>
      </c>
      <c r="J56" s="258">
        <v>1000</v>
      </c>
      <c r="K56" s="258">
        <v>1000</v>
      </c>
      <c r="L56" s="265">
        <f>SUM(C56:K56)</f>
        <v>9000</v>
      </c>
      <c r="M56" s="258"/>
      <c r="N56" s="258"/>
      <c r="O56" s="264" t="s">
        <v>652</v>
      </c>
    </row>
    <row r="57" spans="1:15" ht="14.4">
      <c r="A57" s="63"/>
      <c r="B57" s="259" t="s">
        <v>653</v>
      </c>
      <c r="C57" s="258">
        <v>0</v>
      </c>
      <c r="D57" s="258">
        <f>11000*120%</f>
        <v>13200</v>
      </c>
      <c r="E57" s="258">
        <v>0</v>
      </c>
      <c r="F57" s="258">
        <v>0</v>
      </c>
      <c r="G57" s="258">
        <v>3300</v>
      </c>
      <c r="H57" s="258">
        <v>0</v>
      </c>
      <c r="I57" s="254">
        <v>3300</v>
      </c>
      <c r="J57" s="254">
        <v>3300</v>
      </c>
      <c r="K57" s="254">
        <v>3300</v>
      </c>
      <c r="L57" s="265">
        <f>SUM(C57:K57)</f>
        <v>26400</v>
      </c>
      <c r="M57" s="266">
        <f>SUM(L56:L57)</f>
        <v>35400</v>
      </c>
      <c r="N57" s="258">
        <f>+L57/9</f>
        <v>2933.3333333333335</v>
      </c>
      <c r="O57" s="264">
        <f>ROUNDUP(N57,-2)</f>
        <v>3000</v>
      </c>
    </row>
    <row r="58" spans="1:15" ht="14.4">
      <c r="A58" s="63"/>
      <c r="B58" s="259" t="s">
        <v>654</v>
      </c>
      <c r="C58" s="254">
        <f>SUM(C56:C57)</f>
        <v>1000</v>
      </c>
      <c r="D58" s="254">
        <f t="shared" ref="D58:H58" si="17">SUM(D56:D57)</f>
        <v>14200</v>
      </c>
      <c r="E58" s="254">
        <f t="shared" si="17"/>
        <v>1000</v>
      </c>
      <c r="F58" s="254">
        <f t="shared" si="17"/>
        <v>1000</v>
      </c>
      <c r="G58" s="254">
        <f t="shared" si="17"/>
        <v>4300</v>
      </c>
      <c r="H58" s="254">
        <f t="shared" si="17"/>
        <v>1000</v>
      </c>
      <c r="I58" s="254">
        <f>SUM(I56:I57)</f>
        <v>4300</v>
      </c>
      <c r="J58" s="254">
        <f t="shared" ref="J58:K58" si="18">SUM(J56:J57)</f>
        <v>4300</v>
      </c>
      <c r="K58" s="254">
        <f t="shared" si="18"/>
        <v>4300</v>
      </c>
      <c r="L58" s="265">
        <f>SUM(C58:K58)</f>
        <v>35400</v>
      </c>
      <c r="M58" s="267" t="s">
        <v>655</v>
      </c>
      <c r="N58" s="258"/>
      <c r="O58" s="264"/>
    </row>
    <row r="59" spans="1:15" ht="14.4">
      <c r="A59" s="63"/>
      <c r="B59" s="259"/>
      <c r="C59" s="254"/>
      <c r="D59" s="254"/>
      <c r="E59" s="258"/>
      <c r="F59" s="258"/>
      <c r="G59" s="265"/>
      <c r="H59" s="265"/>
      <c r="I59" s="258"/>
      <c r="J59" s="258"/>
      <c r="K59" s="265"/>
      <c r="L59" s="265"/>
      <c r="M59" s="258"/>
      <c r="N59" s="258"/>
      <c r="O59" s="264"/>
    </row>
    <row r="60" spans="1:15" ht="14.4">
      <c r="A60" s="63"/>
      <c r="B60" s="259" t="s">
        <v>656</v>
      </c>
      <c r="C60" s="254">
        <f>+C53-C58</f>
        <v>9016</v>
      </c>
      <c r="D60" s="254">
        <f>+D53-D58</f>
        <v>-4184</v>
      </c>
      <c r="E60" s="254">
        <f t="shared" ref="E60:K60" si="19">+E53-E58</f>
        <v>-1184</v>
      </c>
      <c r="F60" s="254">
        <f t="shared" si="19"/>
        <v>1316</v>
      </c>
      <c r="G60" s="254">
        <f t="shared" si="19"/>
        <v>516</v>
      </c>
      <c r="H60" s="254">
        <f t="shared" si="19"/>
        <v>3516</v>
      </c>
      <c r="I60" s="254">
        <f t="shared" si="19"/>
        <v>2216</v>
      </c>
      <c r="J60" s="254">
        <f t="shared" si="19"/>
        <v>1916</v>
      </c>
      <c r="K60" s="254">
        <f t="shared" si="19"/>
        <v>1616</v>
      </c>
      <c r="L60" s="265"/>
      <c r="M60" s="258"/>
      <c r="N60" s="258"/>
      <c r="O60" s="264"/>
    </row>
    <row r="61" spans="1:15" ht="14.4">
      <c r="A61" s="63"/>
      <c r="B61" s="259"/>
      <c r="C61" s="254"/>
      <c r="D61" s="254"/>
      <c r="E61" s="258"/>
      <c r="F61" s="258"/>
      <c r="G61" s="265"/>
      <c r="H61" s="265"/>
      <c r="I61" s="258"/>
      <c r="J61" s="258"/>
      <c r="K61" s="265"/>
      <c r="L61" s="265"/>
      <c r="M61" s="258"/>
      <c r="N61" s="258"/>
      <c r="O61" s="264"/>
    </row>
    <row r="62" spans="1:15" ht="14.4">
      <c r="A62" s="63"/>
      <c r="B62" s="253" t="s">
        <v>657</v>
      </c>
      <c r="C62" s="254"/>
      <c r="D62" s="254"/>
      <c r="E62" s="258"/>
      <c r="F62" s="258"/>
      <c r="G62" s="265"/>
      <c r="H62" s="265"/>
      <c r="I62" s="258"/>
      <c r="J62" s="258"/>
      <c r="K62" s="265"/>
      <c r="L62" s="265"/>
      <c r="M62" s="258"/>
      <c r="N62" s="258"/>
      <c r="O62" s="264"/>
    </row>
    <row r="63" spans="1:15" ht="14.4">
      <c r="A63" s="63"/>
      <c r="B63" s="259" t="s">
        <v>658</v>
      </c>
      <c r="C63" s="254">
        <f>SUM(C56)</f>
        <v>1000</v>
      </c>
      <c r="D63" s="254">
        <f t="shared" ref="D63:K63" si="20">SUM(D56)</f>
        <v>1000</v>
      </c>
      <c r="E63" s="254">
        <f t="shared" si="20"/>
        <v>1000</v>
      </c>
      <c r="F63" s="254">
        <f t="shared" si="20"/>
        <v>1000</v>
      </c>
      <c r="G63" s="254">
        <f t="shared" si="20"/>
        <v>1000</v>
      </c>
      <c r="H63" s="254">
        <f t="shared" si="20"/>
        <v>1000</v>
      </c>
      <c r="I63" s="254">
        <f t="shared" si="20"/>
        <v>1000</v>
      </c>
      <c r="J63" s="254">
        <f t="shared" si="20"/>
        <v>1000</v>
      </c>
      <c r="K63" s="254">
        <f t="shared" si="20"/>
        <v>1000</v>
      </c>
      <c r="L63" s="265"/>
      <c r="M63" s="258"/>
      <c r="N63" s="258"/>
      <c r="O63" s="264"/>
    </row>
    <row r="64" spans="1:15" ht="14.4">
      <c r="A64" s="63"/>
      <c r="B64" s="259" t="s">
        <v>659</v>
      </c>
      <c r="C64" s="254">
        <f>ROUNDUP(C57,-2)</f>
        <v>0</v>
      </c>
      <c r="D64" s="254">
        <f t="shared" ref="D64:K64" si="21">ROUNDUP(D57,-2)</f>
        <v>13200</v>
      </c>
      <c r="E64" s="254">
        <f t="shared" si="21"/>
        <v>0</v>
      </c>
      <c r="F64" s="254">
        <f t="shared" si="21"/>
        <v>0</v>
      </c>
      <c r="G64" s="254">
        <f t="shared" si="21"/>
        <v>3300</v>
      </c>
      <c r="H64" s="254">
        <f t="shared" si="21"/>
        <v>0</v>
      </c>
      <c r="I64" s="254">
        <f t="shared" si="21"/>
        <v>3300</v>
      </c>
      <c r="J64" s="254">
        <f t="shared" si="21"/>
        <v>3300</v>
      </c>
      <c r="K64" s="254">
        <f t="shared" si="21"/>
        <v>3300</v>
      </c>
      <c r="L64" s="265"/>
      <c r="M64" s="258"/>
      <c r="N64" s="258"/>
      <c r="O64" s="264"/>
    </row>
    <row r="65" spans="1:15" ht="14.4">
      <c r="A65" s="63"/>
      <c r="B65" s="259" t="s">
        <v>660</v>
      </c>
      <c r="C65" s="254">
        <f>+$O$57-C64</f>
        <v>3000</v>
      </c>
      <c r="D65" s="254">
        <f>+$O$57-D64</f>
        <v>-10200</v>
      </c>
      <c r="E65" s="254">
        <f>+$O$57-E64-500</f>
        <v>2500</v>
      </c>
      <c r="F65" s="254">
        <f>+$O$57-F64-500</f>
        <v>2500</v>
      </c>
      <c r="G65" s="254">
        <f>+$O$57-G64</f>
        <v>-300</v>
      </c>
      <c r="H65" s="254">
        <f>+$O$57-H64-1000</f>
        <v>2000</v>
      </c>
      <c r="I65" s="254">
        <f>+$O$57-I64</f>
        <v>-300</v>
      </c>
      <c r="J65" s="254">
        <f>+$O$57-J64</f>
        <v>-300</v>
      </c>
      <c r="K65" s="254">
        <f>+$O$57-K64</f>
        <v>-300</v>
      </c>
      <c r="L65" s="265"/>
      <c r="M65" s="258"/>
      <c r="N65" s="258"/>
      <c r="O65" s="264"/>
    </row>
    <row r="66" spans="1:15" ht="14.4">
      <c r="A66" s="63"/>
      <c r="B66" s="268" t="s">
        <v>661</v>
      </c>
      <c r="C66" s="254" t="s">
        <v>583</v>
      </c>
      <c r="D66" s="254"/>
      <c r="E66" s="258"/>
      <c r="F66" s="258"/>
      <c r="G66" s="265"/>
      <c r="H66" s="265"/>
      <c r="I66" s="258"/>
      <c r="J66" s="258"/>
      <c r="K66" s="265"/>
      <c r="L66" s="265"/>
      <c r="M66" s="258"/>
      <c r="N66" s="258"/>
      <c r="O66" s="264"/>
    </row>
    <row r="67" spans="1:15" ht="14.4">
      <c r="A67" s="63"/>
      <c r="B67" s="269" t="s">
        <v>662</v>
      </c>
      <c r="C67" s="263">
        <v>1000</v>
      </c>
      <c r="D67" s="263">
        <f>SUM(D63:D65)</f>
        <v>4000</v>
      </c>
      <c r="E67" s="263">
        <f t="shared" ref="E67:K67" si="22">SUM(E63:E65)</f>
        <v>3500</v>
      </c>
      <c r="F67" s="263">
        <f t="shared" si="22"/>
        <v>3500</v>
      </c>
      <c r="G67" s="263">
        <f t="shared" si="22"/>
        <v>4000</v>
      </c>
      <c r="H67" s="263">
        <f t="shared" si="22"/>
        <v>3000</v>
      </c>
      <c r="I67" s="263">
        <f t="shared" si="22"/>
        <v>4000</v>
      </c>
      <c r="J67" s="263">
        <f t="shared" si="22"/>
        <v>4000</v>
      </c>
      <c r="K67" s="263">
        <f t="shared" si="22"/>
        <v>4000</v>
      </c>
      <c r="L67" s="265">
        <f>SUM(C67:K67)</f>
        <v>31000</v>
      </c>
      <c r="M67" s="270" t="s">
        <v>663</v>
      </c>
      <c r="N67" s="258"/>
      <c r="O67" s="264"/>
    </row>
    <row r="68" spans="1:15" ht="14.4">
      <c r="A68" s="63"/>
      <c r="B68" s="259"/>
      <c r="C68" s="254"/>
      <c r="D68" s="254"/>
      <c r="E68" s="254"/>
      <c r="F68" s="254"/>
      <c r="G68" s="254"/>
      <c r="H68" s="254"/>
      <c r="I68" s="254"/>
      <c r="J68" s="254"/>
      <c r="K68" s="254"/>
      <c r="L68" s="265"/>
      <c r="M68" s="270"/>
      <c r="N68" s="258"/>
      <c r="O68" s="264"/>
    </row>
    <row r="69" spans="1:15" ht="14.4">
      <c r="A69" s="63"/>
      <c r="B69" s="253" t="s">
        <v>664</v>
      </c>
      <c r="C69" s="274">
        <f>+C60+C67</f>
        <v>10016</v>
      </c>
      <c r="D69" s="274">
        <f>+D60+D67</f>
        <v>-184</v>
      </c>
      <c r="E69" s="274">
        <f t="shared" ref="E69:K69" si="23">+E60+E67</f>
        <v>2316</v>
      </c>
      <c r="F69" s="274">
        <f t="shared" si="23"/>
        <v>4816</v>
      </c>
      <c r="G69" s="274">
        <f t="shared" si="23"/>
        <v>4516</v>
      </c>
      <c r="H69" s="274">
        <f t="shared" si="23"/>
        <v>6516</v>
      </c>
      <c r="I69" s="274">
        <f t="shared" si="23"/>
        <v>6216</v>
      </c>
      <c r="J69" s="274">
        <f t="shared" si="23"/>
        <v>5916</v>
      </c>
      <c r="K69" s="274">
        <f t="shared" si="23"/>
        <v>5616</v>
      </c>
      <c r="L69" s="258"/>
      <c r="M69" s="258"/>
      <c r="N69" s="258"/>
      <c r="O69" s="264"/>
    </row>
    <row r="70" spans="1:15">
      <c r="A70" s="63"/>
      <c r="B70" s="63"/>
      <c r="C70" s="264"/>
      <c r="D70" s="264"/>
      <c r="E70" s="264"/>
      <c r="F70" s="264"/>
      <c r="G70" s="264"/>
      <c r="H70" s="264"/>
      <c r="I70" s="264"/>
      <c r="J70" s="264"/>
      <c r="K70" s="264"/>
      <c r="L70" s="264"/>
      <c r="M70" s="264"/>
      <c r="N70" s="264"/>
      <c r="O70" s="264"/>
    </row>
    <row r="72" spans="1:15">
      <c r="A72" s="252" t="s">
        <v>623</v>
      </c>
      <c r="B72" s="252"/>
      <c r="C72" s="252"/>
      <c r="D72" s="252"/>
      <c r="E72" s="252"/>
      <c r="F72" s="252"/>
      <c r="G72" s="252"/>
      <c r="H72" s="252"/>
      <c r="I72" s="252"/>
      <c r="J72" s="252"/>
      <c r="K72" s="252"/>
      <c r="L72" s="252"/>
      <c r="M72" s="252"/>
      <c r="N72" s="252"/>
      <c r="O72" s="252"/>
    </row>
    <row r="73" spans="1:15">
      <c r="A73" s="252"/>
      <c r="B73" s="252"/>
      <c r="C73" s="252"/>
      <c r="D73" s="252"/>
      <c r="E73" s="252"/>
      <c r="F73" s="252"/>
      <c r="G73" s="252"/>
      <c r="H73" s="252"/>
      <c r="I73" s="252"/>
      <c r="J73" s="252"/>
      <c r="K73" s="252"/>
      <c r="L73" s="252"/>
      <c r="M73" s="252"/>
      <c r="N73" s="252"/>
      <c r="O73" s="252"/>
    </row>
    <row r="74" spans="1:15" ht="14.4">
      <c r="A74" s="63"/>
      <c r="B74" s="253" t="s">
        <v>638</v>
      </c>
      <c r="C74" s="254">
        <v>2975</v>
      </c>
      <c r="D74" s="254"/>
      <c r="E74" s="255"/>
      <c r="F74" s="255"/>
      <c r="G74" s="255"/>
      <c r="H74" s="256"/>
      <c r="I74" s="256"/>
      <c r="J74" s="256"/>
      <c r="K74" s="256"/>
      <c r="L74" s="256"/>
      <c r="M74" s="256"/>
      <c r="N74" s="256"/>
      <c r="O74" s="257"/>
    </row>
    <row r="75" spans="1:15" ht="14.4">
      <c r="A75" s="63"/>
      <c r="B75" s="259"/>
      <c r="C75" s="254"/>
      <c r="D75" s="254"/>
      <c r="E75" s="255"/>
      <c r="F75" s="255"/>
      <c r="G75" s="255"/>
      <c r="H75" s="256"/>
      <c r="I75" s="256"/>
      <c r="J75" s="256"/>
      <c r="K75" s="256"/>
      <c r="L75" s="256"/>
      <c r="M75" s="256"/>
      <c r="N75" s="256"/>
      <c r="O75" s="257"/>
    </row>
    <row r="76" spans="1:15" ht="14.4" customHeight="1">
      <c r="A76" s="260" t="s">
        <v>639</v>
      </c>
      <c r="B76" s="261"/>
      <c r="C76" s="262">
        <v>4726</v>
      </c>
      <c r="D76" s="262">
        <f>SUM(C92)</f>
        <v>6626</v>
      </c>
      <c r="E76" s="262">
        <f t="shared" ref="E76:K76" si="24">SUM(D92)</f>
        <v>-2956</v>
      </c>
      <c r="F76" s="262">
        <f t="shared" si="24"/>
        <v>-1636</v>
      </c>
      <c r="G76" s="262">
        <f t="shared" si="24"/>
        <v>764</v>
      </c>
      <c r="H76" s="262">
        <f t="shared" si="24"/>
        <v>1364</v>
      </c>
      <c r="I76" s="262">
        <f t="shared" si="24"/>
        <v>2964</v>
      </c>
      <c r="J76" s="262">
        <f t="shared" si="24"/>
        <v>2616</v>
      </c>
      <c r="K76" s="262">
        <f t="shared" si="24"/>
        <v>2268</v>
      </c>
      <c r="L76" s="256"/>
      <c r="M76" s="256"/>
      <c r="N76" s="256"/>
      <c r="O76" s="257"/>
    </row>
    <row r="77" spans="1:15" ht="14.4">
      <c r="A77" s="260"/>
      <c r="B77" s="261"/>
      <c r="C77" s="263"/>
      <c r="D77" s="254"/>
      <c r="E77" s="258"/>
      <c r="F77" s="258"/>
      <c r="G77" s="258"/>
      <c r="H77" s="256"/>
      <c r="I77" s="256"/>
      <c r="J77" s="256"/>
      <c r="K77" s="256"/>
      <c r="L77" s="256"/>
      <c r="M77" s="256"/>
      <c r="N77" s="256"/>
      <c r="O77" s="257"/>
    </row>
    <row r="78" spans="1:15" ht="14.4">
      <c r="A78" s="63"/>
      <c r="C78" s="263" t="s">
        <v>640</v>
      </c>
      <c r="D78" s="263" t="s">
        <v>641</v>
      </c>
      <c r="E78" s="263" t="s">
        <v>642</v>
      </c>
      <c r="F78" s="263" t="s">
        <v>643</v>
      </c>
      <c r="G78" s="263" t="s">
        <v>644</v>
      </c>
      <c r="H78" s="263" t="s">
        <v>645</v>
      </c>
      <c r="I78" s="263" t="s">
        <v>646</v>
      </c>
      <c r="J78" s="263" t="s">
        <v>647</v>
      </c>
      <c r="K78" s="263" t="s">
        <v>648</v>
      </c>
      <c r="L78" s="263" t="s">
        <v>649</v>
      </c>
      <c r="M78" s="258"/>
      <c r="N78" s="258" t="s">
        <v>650</v>
      </c>
      <c r="O78" s="264"/>
    </row>
    <row r="79" spans="1:15" ht="14.4">
      <c r="A79" s="63"/>
      <c r="B79" s="259" t="s">
        <v>651</v>
      </c>
      <c r="C79" s="258">
        <v>1000</v>
      </c>
      <c r="D79" s="258">
        <v>1000</v>
      </c>
      <c r="E79" s="258">
        <v>1000</v>
      </c>
      <c r="F79" s="258">
        <v>1000</v>
      </c>
      <c r="G79" s="258">
        <v>1000</v>
      </c>
      <c r="H79" s="258">
        <v>1000</v>
      </c>
      <c r="I79" s="258">
        <v>1000</v>
      </c>
      <c r="J79" s="258">
        <v>1000</v>
      </c>
      <c r="K79" s="258">
        <v>1000</v>
      </c>
      <c r="L79" s="265">
        <f>SUM(C79:K79)</f>
        <v>9000</v>
      </c>
      <c r="M79" s="258"/>
      <c r="N79" s="258"/>
      <c r="O79" s="264" t="s">
        <v>652</v>
      </c>
    </row>
    <row r="80" spans="1:15" ht="14.4">
      <c r="A80" s="63"/>
      <c r="B80" s="259" t="s">
        <v>653</v>
      </c>
      <c r="C80" s="258">
        <f>500*120%</f>
        <v>600</v>
      </c>
      <c r="D80" s="258">
        <f>10985*120%</f>
        <v>13182</v>
      </c>
      <c r="E80" s="258">
        <f>1900*120%</f>
        <v>2280</v>
      </c>
      <c r="F80" s="258">
        <f>1000*120%</f>
        <v>1200</v>
      </c>
      <c r="G80" s="258">
        <f>2500*120%</f>
        <v>3000</v>
      </c>
      <c r="H80" s="258">
        <v>0</v>
      </c>
      <c r="I80" s="254">
        <f>9870*120%/3</f>
        <v>3948</v>
      </c>
      <c r="J80" s="254">
        <f t="shared" ref="J80:K80" si="25">9870*120%/3</f>
        <v>3948</v>
      </c>
      <c r="K80" s="254">
        <f t="shared" si="25"/>
        <v>3948</v>
      </c>
      <c r="L80" s="265">
        <f>SUM(C80:K80)</f>
        <v>32106</v>
      </c>
      <c r="M80" s="266">
        <f>SUM(L79:L80)</f>
        <v>41106</v>
      </c>
      <c r="N80" s="258">
        <f>+L80/9</f>
        <v>3567.3333333333335</v>
      </c>
      <c r="O80" s="264">
        <f>ROUNDUP(N80,-2)</f>
        <v>3600</v>
      </c>
    </row>
    <row r="81" spans="1:15" ht="14.4">
      <c r="A81" s="63"/>
      <c r="B81" s="259" t="s">
        <v>654</v>
      </c>
      <c r="C81" s="254">
        <f>SUM(C79:C80)</f>
        <v>1600</v>
      </c>
      <c r="D81" s="254">
        <f t="shared" ref="D81:H81" si="26">SUM(D79:D80)</f>
        <v>14182</v>
      </c>
      <c r="E81" s="254">
        <f t="shared" si="26"/>
        <v>3280</v>
      </c>
      <c r="F81" s="254">
        <f t="shared" si="26"/>
        <v>2200</v>
      </c>
      <c r="G81" s="254">
        <f t="shared" si="26"/>
        <v>4000</v>
      </c>
      <c r="H81" s="254">
        <f t="shared" si="26"/>
        <v>1000</v>
      </c>
      <c r="I81" s="254">
        <f>SUM(I79:I80)</f>
        <v>4948</v>
      </c>
      <c r="J81" s="254">
        <f t="shared" ref="J81:K81" si="27">SUM(J79:J80)</f>
        <v>4948</v>
      </c>
      <c r="K81" s="254">
        <f t="shared" si="27"/>
        <v>4948</v>
      </c>
      <c r="L81" s="265">
        <f>SUM(C81:K81)</f>
        <v>41106</v>
      </c>
      <c r="M81" s="267" t="s">
        <v>655</v>
      </c>
      <c r="N81" s="258"/>
      <c r="O81" s="264"/>
    </row>
    <row r="82" spans="1:15" ht="14.4">
      <c r="A82" s="63"/>
      <c r="B82" s="259"/>
      <c r="C82" s="254"/>
      <c r="D82" s="254"/>
      <c r="E82" s="258"/>
      <c r="F82" s="258"/>
      <c r="G82" s="265"/>
      <c r="H82" s="265"/>
      <c r="I82" s="258"/>
      <c r="J82" s="258"/>
      <c r="K82" s="265"/>
      <c r="L82" s="265"/>
      <c r="M82" s="258"/>
      <c r="N82" s="258"/>
      <c r="O82" s="264"/>
    </row>
    <row r="83" spans="1:15" ht="14.4">
      <c r="A83" s="63"/>
      <c r="B83" s="259" t="s">
        <v>656</v>
      </c>
      <c r="C83" s="254">
        <f>+C76-C81</f>
        <v>3126</v>
      </c>
      <c r="D83" s="254">
        <f>+D76-D81</f>
        <v>-7556</v>
      </c>
      <c r="E83" s="254">
        <f t="shared" ref="E83:K83" si="28">+E76-E81</f>
        <v>-6236</v>
      </c>
      <c r="F83" s="254">
        <f t="shared" si="28"/>
        <v>-3836</v>
      </c>
      <c r="G83" s="254">
        <f t="shared" si="28"/>
        <v>-3236</v>
      </c>
      <c r="H83" s="254">
        <f t="shared" si="28"/>
        <v>364</v>
      </c>
      <c r="I83" s="254">
        <f t="shared" si="28"/>
        <v>-1984</v>
      </c>
      <c r="J83" s="254">
        <f t="shared" si="28"/>
        <v>-2332</v>
      </c>
      <c r="K83" s="254">
        <f t="shared" si="28"/>
        <v>-2680</v>
      </c>
      <c r="L83" s="265"/>
      <c r="M83" s="258"/>
      <c r="N83" s="258"/>
      <c r="O83" s="264"/>
    </row>
    <row r="84" spans="1:15" ht="14.4">
      <c r="A84" s="63"/>
      <c r="B84" s="259"/>
      <c r="C84" s="254"/>
      <c r="D84" s="254"/>
      <c r="E84" s="258"/>
      <c r="F84" s="258"/>
      <c r="G84" s="265"/>
      <c r="H84" s="265"/>
      <c r="I84" s="258"/>
      <c r="J84" s="258"/>
      <c r="K84" s="265"/>
      <c r="L84" s="265"/>
      <c r="M84" s="258"/>
      <c r="N84" s="258"/>
      <c r="O84" s="264"/>
    </row>
    <row r="85" spans="1:15" ht="14.4">
      <c r="A85" s="63"/>
      <c r="B85" s="253" t="s">
        <v>657</v>
      </c>
      <c r="C85" s="254"/>
      <c r="D85" s="254"/>
      <c r="E85" s="258"/>
      <c r="F85" s="258"/>
      <c r="G85" s="265"/>
      <c r="H85" s="265"/>
      <c r="I85" s="258"/>
      <c r="J85" s="258"/>
      <c r="K85" s="265"/>
      <c r="L85" s="265"/>
      <c r="M85" s="258"/>
      <c r="N85" s="258"/>
      <c r="O85" s="264"/>
    </row>
    <row r="86" spans="1:15" ht="14.4">
      <c r="A86" s="63"/>
      <c r="B86" s="259" t="s">
        <v>658</v>
      </c>
      <c r="C86" s="254">
        <f>SUM(C79)</f>
        <v>1000</v>
      </c>
      <c r="D86" s="254">
        <f t="shared" ref="D86:K86" si="29">SUM(D79)</f>
        <v>1000</v>
      </c>
      <c r="E86" s="254">
        <f t="shared" si="29"/>
        <v>1000</v>
      </c>
      <c r="F86" s="254">
        <f t="shared" si="29"/>
        <v>1000</v>
      </c>
      <c r="G86" s="254">
        <f t="shared" si="29"/>
        <v>1000</v>
      </c>
      <c r="H86" s="254">
        <f t="shared" si="29"/>
        <v>1000</v>
      </c>
      <c r="I86" s="254">
        <f t="shared" si="29"/>
        <v>1000</v>
      </c>
      <c r="J86" s="254">
        <f t="shared" si="29"/>
        <v>1000</v>
      </c>
      <c r="K86" s="254">
        <f t="shared" si="29"/>
        <v>1000</v>
      </c>
      <c r="L86" s="265"/>
      <c r="M86" s="258"/>
      <c r="N86" s="258"/>
      <c r="O86" s="264"/>
    </row>
    <row r="87" spans="1:15" ht="14.4">
      <c r="A87" s="63"/>
      <c r="B87" s="259" t="s">
        <v>659</v>
      </c>
      <c r="C87" s="254">
        <f>ROUNDUP(C80,-2)</f>
        <v>600</v>
      </c>
      <c r="D87" s="254">
        <f t="shared" ref="D87:K87" si="30">ROUNDUP(D80,-2)</f>
        <v>13200</v>
      </c>
      <c r="E87" s="254">
        <f t="shared" si="30"/>
        <v>2300</v>
      </c>
      <c r="F87" s="254">
        <f t="shared" si="30"/>
        <v>1200</v>
      </c>
      <c r="G87" s="254">
        <f t="shared" si="30"/>
        <v>3000</v>
      </c>
      <c r="H87" s="254">
        <f t="shared" si="30"/>
        <v>0</v>
      </c>
      <c r="I87" s="254">
        <f t="shared" si="30"/>
        <v>4000</v>
      </c>
      <c r="J87" s="254">
        <f t="shared" si="30"/>
        <v>4000</v>
      </c>
      <c r="K87" s="254">
        <f t="shared" si="30"/>
        <v>4000</v>
      </c>
      <c r="L87" s="265"/>
      <c r="M87" s="258"/>
      <c r="N87" s="258"/>
      <c r="O87" s="264"/>
    </row>
    <row r="88" spans="1:15" ht="14.4">
      <c r="A88" s="63"/>
      <c r="B88" s="259" t="s">
        <v>660</v>
      </c>
      <c r="C88" s="254">
        <f>+$O$80-C87+2000</f>
        <v>5000</v>
      </c>
      <c r="D88" s="254">
        <f>+$O$80-D87</f>
        <v>-9600</v>
      </c>
      <c r="E88" s="254">
        <f>+$O$80-E87</f>
        <v>1300</v>
      </c>
      <c r="F88" s="254">
        <f>+$O$80-F87</f>
        <v>2400</v>
      </c>
      <c r="G88" s="254">
        <f>+$O$80-G87</f>
        <v>600</v>
      </c>
      <c r="H88" s="254">
        <f>+$O$80-H87-2000</f>
        <v>1600</v>
      </c>
      <c r="I88" s="254">
        <f>+$O$80-I87</f>
        <v>-400</v>
      </c>
      <c r="J88" s="254">
        <f>+$O$80-J87</f>
        <v>-400</v>
      </c>
      <c r="K88" s="254">
        <f>+$O$80-K87</f>
        <v>-400</v>
      </c>
      <c r="L88" s="265"/>
      <c r="M88" s="258"/>
      <c r="N88" s="258"/>
      <c r="O88" s="264"/>
    </row>
    <row r="89" spans="1:15" ht="14.4">
      <c r="A89" s="63"/>
      <c r="B89" s="268" t="s">
        <v>661</v>
      </c>
      <c r="C89" s="254" t="s">
        <v>583</v>
      </c>
      <c r="D89" s="254"/>
      <c r="E89" s="258"/>
      <c r="F89" s="258"/>
      <c r="G89" s="265"/>
      <c r="H89" s="265"/>
      <c r="I89" s="258"/>
      <c r="J89" s="258"/>
      <c r="K89" s="265"/>
      <c r="L89" s="265"/>
      <c r="M89" s="258"/>
      <c r="N89" s="258"/>
      <c r="O89" s="264"/>
    </row>
    <row r="90" spans="1:15" ht="14.4">
      <c r="A90" s="63"/>
      <c r="B90" s="269" t="s">
        <v>662</v>
      </c>
      <c r="C90" s="263">
        <v>3500</v>
      </c>
      <c r="D90" s="263">
        <f>SUM(D86:D88)</f>
        <v>4600</v>
      </c>
      <c r="E90" s="263">
        <f t="shared" ref="E90:K90" si="31">SUM(E86:E88)</f>
        <v>4600</v>
      </c>
      <c r="F90" s="263">
        <f t="shared" si="31"/>
        <v>4600</v>
      </c>
      <c r="G90" s="263">
        <f t="shared" si="31"/>
        <v>4600</v>
      </c>
      <c r="H90" s="263">
        <f t="shared" si="31"/>
        <v>2600</v>
      </c>
      <c r="I90" s="263">
        <f t="shared" si="31"/>
        <v>4600</v>
      </c>
      <c r="J90" s="263">
        <f t="shared" si="31"/>
        <v>4600</v>
      </c>
      <c r="K90" s="263">
        <f t="shared" si="31"/>
        <v>4600</v>
      </c>
      <c r="L90" s="265">
        <f>SUM(C90:K90)</f>
        <v>38300</v>
      </c>
      <c r="M90" s="270" t="s">
        <v>663</v>
      </c>
      <c r="N90" s="258"/>
      <c r="O90" s="264"/>
    </row>
    <row r="91" spans="1:15" ht="14.4">
      <c r="A91" s="63"/>
      <c r="B91" s="259"/>
      <c r="C91" s="254"/>
      <c r="D91" s="254"/>
      <c r="E91" s="254"/>
      <c r="F91" s="254"/>
      <c r="G91" s="254"/>
      <c r="H91" s="254"/>
      <c r="I91" s="254"/>
      <c r="J91" s="254"/>
      <c r="K91" s="254"/>
      <c r="L91" s="265"/>
      <c r="M91" s="270"/>
      <c r="N91" s="258"/>
      <c r="O91" s="264"/>
    </row>
    <row r="92" spans="1:15" ht="14.4">
      <c r="A92" s="63"/>
      <c r="B92" s="253" t="s">
        <v>664</v>
      </c>
      <c r="C92" s="274">
        <f>+C83+C90</f>
        <v>6626</v>
      </c>
      <c r="D92" s="274">
        <f>+D83+D90</f>
        <v>-2956</v>
      </c>
      <c r="E92" s="274">
        <f t="shared" ref="E92:K92" si="32">+E83+E90</f>
        <v>-1636</v>
      </c>
      <c r="F92" s="274">
        <f t="shared" si="32"/>
        <v>764</v>
      </c>
      <c r="G92" s="274">
        <f t="shared" si="32"/>
        <v>1364</v>
      </c>
      <c r="H92" s="274">
        <f t="shared" si="32"/>
        <v>2964</v>
      </c>
      <c r="I92" s="274">
        <f t="shared" si="32"/>
        <v>2616</v>
      </c>
      <c r="J92" s="274">
        <f t="shared" si="32"/>
        <v>2268</v>
      </c>
      <c r="K92" s="274">
        <f t="shared" si="32"/>
        <v>1920</v>
      </c>
      <c r="L92" s="258"/>
      <c r="M92" s="258"/>
      <c r="N92" s="258"/>
      <c r="O92" s="264"/>
    </row>
    <row r="93" spans="1:15">
      <c r="A93" s="63"/>
      <c r="B93" s="63"/>
      <c r="C93" s="264"/>
      <c r="D93" s="264"/>
      <c r="E93" s="264"/>
      <c r="F93" s="264"/>
      <c r="G93" s="264"/>
      <c r="H93" s="264"/>
      <c r="I93" s="264"/>
      <c r="J93" s="264"/>
      <c r="K93" s="264"/>
      <c r="L93" s="264"/>
      <c r="M93" s="264"/>
      <c r="N93" s="264"/>
      <c r="O93" s="264"/>
    </row>
    <row r="95" spans="1:15">
      <c r="A95" s="252" t="s">
        <v>211</v>
      </c>
      <c r="B95" s="252"/>
      <c r="C95" s="252"/>
      <c r="D95" s="252"/>
      <c r="E95" s="252"/>
      <c r="F95" s="252"/>
      <c r="G95" s="252"/>
      <c r="H95" s="252"/>
      <c r="I95" s="252"/>
      <c r="J95" s="252"/>
      <c r="K95" s="252"/>
      <c r="L95" s="252"/>
      <c r="M95" s="252"/>
      <c r="N95" s="252"/>
      <c r="O95" s="252"/>
    </row>
    <row r="96" spans="1:15">
      <c r="A96" s="252"/>
      <c r="B96" s="252"/>
      <c r="C96" s="252"/>
      <c r="D96" s="252"/>
      <c r="E96" s="252"/>
      <c r="F96" s="252"/>
      <c r="G96" s="252"/>
      <c r="H96" s="252"/>
      <c r="I96" s="252"/>
      <c r="J96" s="252"/>
      <c r="K96" s="252"/>
      <c r="L96" s="252"/>
      <c r="M96" s="252"/>
      <c r="N96" s="252"/>
      <c r="O96" s="252"/>
    </row>
    <row r="97" spans="1:15" ht="14.4">
      <c r="A97" s="63"/>
      <c r="B97" s="253" t="s">
        <v>638</v>
      </c>
      <c r="C97" s="254">
        <v>3145</v>
      </c>
      <c r="D97" s="254"/>
      <c r="E97" s="255"/>
      <c r="F97" s="255"/>
      <c r="G97" s="255"/>
      <c r="H97" s="256"/>
      <c r="I97" s="256"/>
      <c r="J97" s="256"/>
      <c r="K97" s="256"/>
      <c r="L97" s="256"/>
      <c r="M97" s="256"/>
      <c r="N97" s="256"/>
      <c r="O97" s="257"/>
    </row>
    <row r="98" spans="1:15" ht="14.4">
      <c r="A98" s="63"/>
      <c r="B98" s="259"/>
      <c r="C98" s="254"/>
      <c r="D98" s="254"/>
      <c r="E98" s="255"/>
      <c r="F98" s="255"/>
      <c r="G98" s="255"/>
      <c r="H98" s="256"/>
      <c r="I98" s="256"/>
      <c r="J98" s="256"/>
      <c r="K98" s="256"/>
      <c r="L98" s="256"/>
      <c r="M98" s="256"/>
      <c r="N98" s="256"/>
      <c r="O98" s="257"/>
    </row>
    <row r="99" spans="1:15" ht="14.4">
      <c r="A99" s="260" t="s">
        <v>639</v>
      </c>
      <c r="B99" s="261"/>
      <c r="C99" s="262">
        <v>16234</v>
      </c>
      <c r="D99" s="262">
        <f>SUM(C115)</f>
        <v>18434</v>
      </c>
      <c r="E99" s="262">
        <f t="shared" ref="E99:K99" si="33">SUM(D115)</f>
        <v>4651.6000000000022</v>
      </c>
      <c r="F99" s="262">
        <f t="shared" si="33"/>
        <v>8951.6000000000022</v>
      </c>
      <c r="G99" s="262">
        <f t="shared" si="33"/>
        <v>9051.6000000000022</v>
      </c>
      <c r="H99" s="262">
        <f t="shared" si="33"/>
        <v>10351.600000000002</v>
      </c>
      <c r="I99" s="262">
        <f t="shared" si="33"/>
        <v>10451.600000000002</v>
      </c>
      <c r="J99" s="262">
        <f t="shared" si="33"/>
        <v>10275.600000000002</v>
      </c>
      <c r="K99" s="262">
        <f t="shared" si="33"/>
        <v>10099.600000000002</v>
      </c>
      <c r="L99" s="256"/>
      <c r="M99" s="256"/>
      <c r="N99" s="256"/>
      <c r="O99" s="257"/>
    </row>
    <row r="100" spans="1:15" ht="14.4">
      <c r="A100" s="260"/>
      <c r="B100" s="261"/>
      <c r="C100" s="263"/>
      <c r="D100" s="254"/>
      <c r="E100" s="258"/>
      <c r="F100" s="258"/>
      <c r="G100" s="258"/>
      <c r="H100" s="256"/>
      <c r="I100" s="256"/>
      <c r="J100" s="256"/>
      <c r="K100" s="256"/>
      <c r="L100" s="256"/>
      <c r="M100" s="256"/>
      <c r="N100" s="256"/>
      <c r="O100" s="257"/>
    </row>
    <row r="101" spans="1:15" ht="14.4">
      <c r="A101" s="63"/>
      <c r="C101" s="263" t="s">
        <v>640</v>
      </c>
      <c r="D101" s="263" t="s">
        <v>641</v>
      </c>
      <c r="E101" s="263" t="s">
        <v>642</v>
      </c>
      <c r="F101" s="263" t="s">
        <v>643</v>
      </c>
      <c r="G101" s="263" t="s">
        <v>644</v>
      </c>
      <c r="H101" s="263" t="s">
        <v>645</v>
      </c>
      <c r="I101" s="263" t="s">
        <v>646</v>
      </c>
      <c r="J101" s="263" t="s">
        <v>647</v>
      </c>
      <c r="K101" s="263" t="s">
        <v>648</v>
      </c>
      <c r="L101" s="263" t="s">
        <v>649</v>
      </c>
      <c r="M101" s="258"/>
      <c r="N101" s="258" t="s">
        <v>650</v>
      </c>
      <c r="O101" s="264"/>
    </row>
    <row r="102" spans="1:15" ht="14.4">
      <c r="A102" s="63"/>
      <c r="B102" s="259" t="s">
        <v>651</v>
      </c>
      <c r="C102" s="258">
        <v>1500</v>
      </c>
      <c r="D102" s="258">
        <v>1500</v>
      </c>
      <c r="E102" s="258">
        <v>1500</v>
      </c>
      <c r="F102" s="258">
        <v>1500</v>
      </c>
      <c r="G102" s="258">
        <v>1500</v>
      </c>
      <c r="H102" s="258">
        <v>1500</v>
      </c>
      <c r="I102" s="258">
        <v>1500</v>
      </c>
      <c r="J102" s="258">
        <v>1500</v>
      </c>
      <c r="K102" s="258">
        <v>1500</v>
      </c>
      <c r="L102" s="265">
        <f>SUM(C102:K102)</f>
        <v>13500</v>
      </c>
      <c r="M102" s="258"/>
      <c r="N102" s="258"/>
      <c r="O102" s="264" t="s">
        <v>652</v>
      </c>
    </row>
    <row r="103" spans="1:15" ht="14.4">
      <c r="A103" s="63"/>
      <c r="B103" s="259" t="s">
        <v>653</v>
      </c>
      <c r="C103" s="258">
        <v>0</v>
      </c>
      <c r="D103" s="258">
        <f>15902*120%</f>
        <v>19082.399999999998</v>
      </c>
      <c r="E103" s="258">
        <v>0</v>
      </c>
      <c r="F103" s="258">
        <f>3500*120%</f>
        <v>4200</v>
      </c>
      <c r="G103" s="258">
        <v>3000</v>
      </c>
      <c r="H103" s="258">
        <f>3500*120%</f>
        <v>4200</v>
      </c>
      <c r="I103" s="254">
        <v>5476</v>
      </c>
      <c r="J103" s="254">
        <v>5476</v>
      </c>
      <c r="K103" s="254">
        <v>5476</v>
      </c>
      <c r="L103" s="265">
        <f>SUM(C103:K103)</f>
        <v>46910.399999999994</v>
      </c>
      <c r="M103" s="266">
        <f>SUM(L102:L103)</f>
        <v>60410.399999999994</v>
      </c>
      <c r="N103" s="258">
        <f>+L103/9</f>
        <v>5212.2666666666664</v>
      </c>
      <c r="O103" s="264">
        <f>ROUNDUP(N103,-2)</f>
        <v>5300</v>
      </c>
    </row>
    <row r="104" spans="1:15" ht="14.4">
      <c r="A104" s="63"/>
      <c r="B104" s="259" t="s">
        <v>654</v>
      </c>
      <c r="C104" s="254">
        <f>SUM(C102:C103)</f>
        <v>1500</v>
      </c>
      <c r="D104" s="254">
        <f t="shared" ref="D104:K104" si="34">SUM(D102:D103)</f>
        <v>20582.399999999998</v>
      </c>
      <c r="E104" s="254">
        <f t="shared" si="34"/>
        <v>1500</v>
      </c>
      <c r="F104" s="254">
        <f t="shared" si="34"/>
        <v>5700</v>
      </c>
      <c r="G104" s="254">
        <f t="shared" si="34"/>
        <v>4500</v>
      </c>
      <c r="H104" s="254">
        <f t="shared" si="34"/>
        <v>5700</v>
      </c>
      <c r="I104" s="254">
        <f t="shared" si="34"/>
        <v>6976</v>
      </c>
      <c r="J104" s="254">
        <f t="shared" si="34"/>
        <v>6976</v>
      </c>
      <c r="K104" s="254">
        <f t="shared" si="34"/>
        <v>6976</v>
      </c>
      <c r="L104" s="265">
        <f>SUM(C104:K104)</f>
        <v>60410.399999999994</v>
      </c>
      <c r="M104" s="267" t="s">
        <v>655</v>
      </c>
      <c r="N104" s="258"/>
      <c r="O104" s="264"/>
    </row>
    <row r="105" spans="1:15" ht="14.4">
      <c r="A105" s="63"/>
      <c r="B105" s="259"/>
      <c r="C105" s="254"/>
      <c r="D105" s="254"/>
      <c r="E105" s="258"/>
      <c r="F105" s="258"/>
      <c r="G105" s="265"/>
      <c r="H105" s="265"/>
      <c r="I105" s="258"/>
      <c r="J105" s="258"/>
      <c r="K105" s="265"/>
      <c r="L105" s="265"/>
      <c r="M105" s="258"/>
      <c r="N105" s="258"/>
      <c r="O105" s="264"/>
    </row>
    <row r="106" spans="1:15" ht="14.4">
      <c r="A106" s="63"/>
      <c r="B106" s="259" t="s">
        <v>656</v>
      </c>
      <c r="C106" s="254">
        <f>+C99-C104</f>
        <v>14734</v>
      </c>
      <c r="D106" s="254">
        <f>+D99-D104</f>
        <v>-2148.3999999999978</v>
      </c>
      <c r="E106" s="254">
        <f t="shared" ref="E106:K106" si="35">+E99-E104</f>
        <v>3151.6000000000022</v>
      </c>
      <c r="F106" s="254">
        <f t="shared" si="35"/>
        <v>3251.6000000000022</v>
      </c>
      <c r="G106" s="254">
        <f t="shared" si="35"/>
        <v>4551.6000000000022</v>
      </c>
      <c r="H106" s="254">
        <f t="shared" si="35"/>
        <v>4651.6000000000022</v>
      </c>
      <c r="I106" s="254">
        <f t="shared" si="35"/>
        <v>3475.6000000000022</v>
      </c>
      <c r="J106" s="254">
        <f t="shared" si="35"/>
        <v>3299.6000000000022</v>
      </c>
      <c r="K106" s="254">
        <f t="shared" si="35"/>
        <v>3123.6000000000022</v>
      </c>
      <c r="L106" s="265"/>
      <c r="M106" s="258"/>
      <c r="N106" s="258"/>
      <c r="O106" s="264"/>
    </row>
    <row r="107" spans="1:15" ht="14.4">
      <c r="A107" s="63"/>
      <c r="B107" s="259"/>
      <c r="C107" s="254"/>
      <c r="D107" s="254"/>
      <c r="E107" s="258"/>
      <c r="F107" s="258"/>
      <c r="G107" s="265"/>
      <c r="H107" s="265"/>
      <c r="I107" s="258"/>
      <c r="J107" s="258"/>
      <c r="K107" s="265"/>
      <c r="L107" s="265"/>
      <c r="M107" s="258"/>
      <c r="N107" s="258"/>
      <c r="O107" s="264"/>
    </row>
    <row r="108" spans="1:15" ht="14.4">
      <c r="A108" s="63"/>
      <c r="B108" s="253" t="s">
        <v>657</v>
      </c>
      <c r="C108" s="254"/>
      <c r="D108" s="254"/>
      <c r="E108" s="258"/>
      <c r="F108" s="258"/>
      <c r="G108" s="265"/>
      <c r="H108" s="265"/>
      <c r="I108" s="258"/>
      <c r="J108" s="258"/>
      <c r="K108" s="265"/>
      <c r="L108" s="265"/>
      <c r="M108" s="258"/>
      <c r="N108" s="258"/>
      <c r="O108" s="264"/>
    </row>
    <row r="109" spans="1:15" ht="14.4">
      <c r="A109" s="63"/>
      <c r="B109" s="259" t="s">
        <v>658</v>
      </c>
      <c r="C109" s="254">
        <f>SUM(C102)</f>
        <v>1500</v>
      </c>
      <c r="D109" s="254">
        <f t="shared" ref="D109:K109" si="36">SUM(D102)</f>
        <v>1500</v>
      </c>
      <c r="E109" s="254">
        <f t="shared" si="36"/>
        <v>1500</v>
      </c>
      <c r="F109" s="254">
        <f t="shared" si="36"/>
        <v>1500</v>
      </c>
      <c r="G109" s="254">
        <f t="shared" si="36"/>
        <v>1500</v>
      </c>
      <c r="H109" s="254">
        <f t="shared" si="36"/>
        <v>1500</v>
      </c>
      <c r="I109" s="254">
        <f t="shared" si="36"/>
        <v>1500</v>
      </c>
      <c r="J109" s="254">
        <f t="shared" si="36"/>
        <v>1500</v>
      </c>
      <c r="K109" s="254">
        <f t="shared" si="36"/>
        <v>1500</v>
      </c>
      <c r="L109" s="265"/>
      <c r="M109" s="258"/>
      <c r="N109" s="258"/>
      <c r="O109" s="264"/>
    </row>
    <row r="110" spans="1:15" ht="14.4">
      <c r="A110" s="63"/>
      <c r="B110" s="259" t="s">
        <v>659</v>
      </c>
      <c r="C110" s="254">
        <f>ROUNDUP(C103,-2)</f>
        <v>0</v>
      </c>
      <c r="D110" s="254">
        <f t="shared" ref="D110:K110" si="37">ROUNDUP(D103,-2)</f>
        <v>19100</v>
      </c>
      <c r="E110" s="254">
        <f t="shared" si="37"/>
        <v>0</v>
      </c>
      <c r="F110" s="254">
        <f t="shared" si="37"/>
        <v>4200</v>
      </c>
      <c r="G110" s="254">
        <f t="shared" si="37"/>
        <v>3000</v>
      </c>
      <c r="H110" s="254">
        <f t="shared" si="37"/>
        <v>4200</v>
      </c>
      <c r="I110" s="254">
        <f t="shared" si="37"/>
        <v>5500</v>
      </c>
      <c r="J110" s="254">
        <f t="shared" si="37"/>
        <v>5500</v>
      </c>
      <c r="K110" s="254">
        <f t="shared" si="37"/>
        <v>5500</v>
      </c>
      <c r="L110" s="265"/>
      <c r="M110" s="258"/>
      <c r="N110" s="258"/>
      <c r="O110" s="264"/>
    </row>
    <row r="111" spans="1:15" ht="14.4">
      <c r="A111" s="63"/>
      <c r="B111" s="259" t="s">
        <v>660</v>
      </c>
      <c r="C111" s="254">
        <f>+$O$103-C110</f>
        <v>5300</v>
      </c>
      <c r="D111" s="254">
        <f>+$O$103-D110</f>
        <v>-13800</v>
      </c>
      <c r="E111" s="254">
        <f>+$O$103-E110-1000</f>
        <v>4300</v>
      </c>
      <c r="F111" s="254">
        <f>+$O$103-F110-1000</f>
        <v>100</v>
      </c>
      <c r="G111" s="254">
        <f>+$O$103-G110-1000</f>
        <v>1300</v>
      </c>
      <c r="H111" s="254">
        <f>+$O$103-H110-1000</f>
        <v>100</v>
      </c>
      <c r="I111" s="254">
        <f>+$O$103-I110</f>
        <v>-200</v>
      </c>
      <c r="J111" s="254">
        <f>+$O$103-J110</f>
        <v>-200</v>
      </c>
      <c r="K111" s="254">
        <f>+$O$103-K110</f>
        <v>-200</v>
      </c>
      <c r="L111" s="265"/>
      <c r="M111" s="258"/>
      <c r="N111" s="258"/>
      <c r="O111" s="264"/>
    </row>
    <row r="112" spans="1:15" ht="14.4">
      <c r="A112" s="63"/>
      <c r="B112" s="268" t="s">
        <v>661</v>
      </c>
      <c r="C112" s="254" t="s">
        <v>583</v>
      </c>
      <c r="D112" s="254"/>
      <c r="E112" s="258"/>
      <c r="F112" s="258"/>
      <c r="G112" s="265"/>
      <c r="H112" s="265"/>
      <c r="I112" s="258"/>
      <c r="J112" s="258"/>
      <c r="K112" s="265"/>
      <c r="L112" s="265"/>
      <c r="M112" s="258"/>
      <c r="N112" s="258"/>
      <c r="O112" s="264"/>
    </row>
    <row r="113" spans="1:15" ht="14.4">
      <c r="A113" s="63"/>
      <c r="B113" s="269" t="s">
        <v>662</v>
      </c>
      <c r="C113" s="263">
        <v>3700</v>
      </c>
      <c r="D113" s="263">
        <f>SUM(D109:D111)</f>
        <v>6800</v>
      </c>
      <c r="E113" s="263">
        <f t="shared" ref="E113:K113" si="38">SUM(E109:E111)</f>
        <v>5800</v>
      </c>
      <c r="F113" s="263">
        <f t="shared" si="38"/>
        <v>5800</v>
      </c>
      <c r="G113" s="263">
        <f t="shared" si="38"/>
        <v>5800</v>
      </c>
      <c r="H113" s="263">
        <f t="shared" si="38"/>
        <v>5800</v>
      </c>
      <c r="I113" s="263">
        <f t="shared" si="38"/>
        <v>6800</v>
      </c>
      <c r="J113" s="263">
        <f t="shared" si="38"/>
        <v>6800</v>
      </c>
      <c r="K113" s="263">
        <f t="shared" si="38"/>
        <v>6800</v>
      </c>
      <c r="L113" s="265">
        <f>SUM(C113:K113)</f>
        <v>54100</v>
      </c>
      <c r="M113" s="270" t="s">
        <v>663</v>
      </c>
      <c r="N113" s="258"/>
      <c r="O113" s="264"/>
    </row>
    <row r="114" spans="1:15" ht="14.4">
      <c r="A114" s="63"/>
      <c r="B114" s="259"/>
      <c r="C114" s="254"/>
      <c r="D114" s="254"/>
      <c r="E114" s="254"/>
      <c r="F114" s="254"/>
      <c r="G114" s="254"/>
      <c r="H114" s="254"/>
      <c r="I114" s="254"/>
      <c r="J114" s="254"/>
      <c r="K114" s="254"/>
      <c r="L114" s="265"/>
      <c r="M114" s="270"/>
      <c r="N114" s="258"/>
      <c r="O114" s="264"/>
    </row>
    <row r="115" spans="1:15" ht="14.4">
      <c r="A115" s="63"/>
      <c r="B115" s="253" t="s">
        <v>664</v>
      </c>
      <c r="C115" s="274">
        <f>+C106+C113</f>
        <v>18434</v>
      </c>
      <c r="D115" s="274">
        <f>+D106+D113</f>
        <v>4651.6000000000022</v>
      </c>
      <c r="E115" s="274">
        <f t="shared" ref="E115:K115" si="39">+E106+E113</f>
        <v>8951.6000000000022</v>
      </c>
      <c r="F115" s="274">
        <f t="shared" si="39"/>
        <v>9051.6000000000022</v>
      </c>
      <c r="G115" s="274">
        <f t="shared" si="39"/>
        <v>10351.600000000002</v>
      </c>
      <c r="H115" s="274">
        <f t="shared" si="39"/>
        <v>10451.600000000002</v>
      </c>
      <c r="I115" s="274">
        <f t="shared" si="39"/>
        <v>10275.600000000002</v>
      </c>
      <c r="J115" s="274">
        <f t="shared" si="39"/>
        <v>10099.600000000002</v>
      </c>
      <c r="K115" s="274">
        <f t="shared" si="39"/>
        <v>9923.6000000000022</v>
      </c>
      <c r="L115" s="258"/>
      <c r="M115" s="258"/>
      <c r="N115" s="258"/>
      <c r="O115" s="264"/>
    </row>
    <row r="116" spans="1:15">
      <c r="A116" s="63"/>
      <c r="B116" s="63"/>
      <c r="C116" s="264"/>
      <c r="D116" s="264"/>
      <c r="E116" s="264"/>
      <c r="F116" s="264"/>
      <c r="G116" s="264"/>
      <c r="H116" s="264"/>
      <c r="I116" s="264"/>
      <c r="J116" s="264"/>
      <c r="K116" s="264"/>
      <c r="L116" s="264"/>
      <c r="M116" s="264"/>
      <c r="N116" s="264"/>
      <c r="O116" s="264"/>
    </row>
    <row r="118" spans="1:15">
      <c r="A118" s="252" t="s">
        <v>214</v>
      </c>
      <c r="B118" s="252"/>
      <c r="C118" s="252"/>
      <c r="D118" s="252"/>
      <c r="E118" s="252"/>
      <c r="F118" s="252"/>
      <c r="G118" s="252"/>
      <c r="H118" s="252"/>
      <c r="I118" s="252"/>
      <c r="J118" s="252"/>
      <c r="K118" s="252"/>
      <c r="L118" s="252"/>
      <c r="M118" s="252"/>
      <c r="N118" s="252"/>
      <c r="O118" s="252"/>
    </row>
    <row r="119" spans="1:15">
      <c r="A119" s="252"/>
      <c r="B119" s="252"/>
      <c r="C119" s="252"/>
      <c r="D119" s="252"/>
      <c r="E119" s="252"/>
      <c r="F119" s="252"/>
      <c r="G119" s="252"/>
      <c r="H119" s="252"/>
      <c r="I119" s="252"/>
      <c r="J119" s="252"/>
      <c r="K119" s="252"/>
      <c r="L119" s="252"/>
      <c r="M119" s="252"/>
      <c r="N119" s="252"/>
      <c r="O119" s="252"/>
    </row>
    <row r="120" spans="1:15" ht="14.4">
      <c r="A120" s="63"/>
      <c r="B120" s="253" t="s">
        <v>638</v>
      </c>
      <c r="C120" s="254">
        <v>425</v>
      </c>
      <c r="D120" s="254"/>
      <c r="E120" s="255"/>
      <c r="F120" s="255"/>
      <c r="G120" s="255"/>
      <c r="H120" s="256"/>
      <c r="I120" s="256"/>
      <c r="J120" s="256"/>
      <c r="K120" s="256"/>
      <c r="L120" s="256"/>
      <c r="M120" s="256"/>
      <c r="N120" s="256"/>
      <c r="O120" s="257"/>
    </row>
    <row r="121" spans="1:15" ht="14.4">
      <c r="A121" s="63"/>
      <c r="B121" s="259"/>
      <c r="C121" s="254"/>
      <c r="D121" s="254"/>
      <c r="E121" s="255"/>
      <c r="F121" s="255"/>
      <c r="G121" s="255"/>
      <c r="H121" s="256"/>
      <c r="I121" s="256"/>
      <c r="J121" s="256"/>
      <c r="K121" s="256"/>
      <c r="L121" s="256"/>
      <c r="M121" s="256"/>
      <c r="N121" s="256"/>
      <c r="O121" s="257"/>
    </row>
    <row r="122" spans="1:15" ht="14.4">
      <c r="A122" s="260" t="s">
        <v>639</v>
      </c>
      <c r="B122" s="261"/>
      <c r="C122" s="262">
        <v>16708</v>
      </c>
      <c r="D122" s="262">
        <f>SUM(C138)</f>
        <v>9096</v>
      </c>
      <c r="E122" s="262">
        <f t="shared" ref="E122:K122" si="40">SUM(D138)</f>
        <v>-204</v>
      </c>
      <c r="F122" s="262">
        <f t="shared" si="40"/>
        <v>-2163.5999999999985</v>
      </c>
      <c r="G122" s="262">
        <f t="shared" si="40"/>
        <v>2536.4000000000015</v>
      </c>
      <c r="H122" s="262">
        <f t="shared" si="40"/>
        <v>1836.4000000000015</v>
      </c>
      <c r="I122" s="262">
        <f t="shared" si="40"/>
        <v>6536.4000000000015</v>
      </c>
      <c r="J122" s="262">
        <f t="shared" si="40"/>
        <v>7332.4000000000015</v>
      </c>
      <c r="K122" s="262">
        <f t="shared" si="40"/>
        <v>8128.4000000000015</v>
      </c>
      <c r="L122" s="256"/>
      <c r="M122" s="256"/>
      <c r="N122" s="256"/>
      <c r="O122" s="257"/>
    </row>
    <row r="123" spans="1:15" ht="14.4">
      <c r="A123" s="260"/>
      <c r="B123" s="261"/>
      <c r="C123" s="263"/>
      <c r="D123" s="254"/>
      <c r="E123" s="258"/>
      <c r="F123" s="258"/>
      <c r="G123" s="258"/>
      <c r="H123" s="256"/>
      <c r="I123" s="256"/>
      <c r="J123" s="256"/>
      <c r="K123" s="256"/>
      <c r="L123" s="256"/>
      <c r="M123" s="256"/>
      <c r="N123" s="256"/>
      <c r="O123" s="257"/>
    </row>
    <row r="124" spans="1:15" ht="14.4">
      <c r="A124" s="63"/>
      <c r="C124" s="263" t="s">
        <v>640</v>
      </c>
      <c r="D124" s="263" t="s">
        <v>641</v>
      </c>
      <c r="E124" s="263" t="s">
        <v>642</v>
      </c>
      <c r="F124" s="263" t="s">
        <v>643</v>
      </c>
      <c r="G124" s="263" t="s">
        <v>644</v>
      </c>
      <c r="H124" s="263" t="s">
        <v>645</v>
      </c>
      <c r="I124" s="263" t="s">
        <v>646</v>
      </c>
      <c r="J124" s="263" t="s">
        <v>647</v>
      </c>
      <c r="K124" s="263" t="s">
        <v>648</v>
      </c>
      <c r="L124" s="263" t="s">
        <v>649</v>
      </c>
      <c r="M124" s="258"/>
      <c r="N124" s="258" t="s">
        <v>650</v>
      </c>
      <c r="O124" s="264"/>
    </row>
    <row r="125" spans="1:15" ht="14.4">
      <c r="A125" s="63"/>
      <c r="B125" s="259" t="s">
        <v>651</v>
      </c>
      <c r="C125" s="258">
        <v>500</v>
      </c>
      <c r="D125" s="258">
        <v>500</v>
      </c>
      <c r="E125" s="258">
        <v>500</v>
      </c>
      <c r="F125" s="258">
        <v>500</v>
      </c>
      <c r="G125" s="258">
        <v>500</v>
      </c>
      <c r="H125" s="258">
        <v>500</v>
      </c>
      <c r="I125" s="258">
        <v>500</v>
      </c>
      <c r="J125" s="258">
        <v>500</v>
      </c>
      <c r="K125" s="258">
        <v>500</v>
      </c>
      <c r="L125" s="265">
        <f>SUM(C125:K125)</f>
        <v>4500</v>
      </c>
      <c r="M125" s="258"/>
      <c r="N125" s="258"/>
      <c r="O125" s="264" t="s">
        <v>652</v>
      </c>
    </row>
    <row r="126" spans="1:15" ht="14.4">
      <c r="A126" s="63"/>
      <c r="B126" s="259" t="s">
        <v>653</v>
      </c>
      <c r="C126" s="258">
        <f>6760*120%</f>
        <v>8112</v>
      </c>
      <c r="D126" s="258">
        <f>12500*120%</f>
        <v>15000</v>
      </c>
      <c r="E126" s="258">
        <f>6383*120%</f>
        <v>7659.5999999999995</v>
      </c>
      <c r="F126" s="258">
        <v>0</v>
      </c>
      <c r="G126" s="258">
        <v>5400</v>
      </c>
      <c r="H126" s="258">
        <v>0</v>
      </c>
      <c r="I126" s="254">
        <v>4904</v>
      </c>
      <c r="J126" s="254">
        <v>4904</v>
      </c>
      <c r="K126" s="254">
        <v>4904</v>
      </c>
      <c r="L126" s="265">
        <f>SUM(C126:K126)</f>
        <v>50883.6</v>
      </c>
      <c r="M126" s="266">
        <f>SUM(L125:L126)</f>
        <v>55383.6</v>
      </c>
      <c r="N126" s="258">
        <f>+L126/9</f>
        <v>5653.7333333333336</v>
      </c>
      <c r="O126" s="264">
        <f>ROUNDUP(N126,-2)</f>
        <v>5700</v>
      </c>
    </row>
    <row r="127" spans="1:15" ht="14.4">
      <c r="A127" s="63"/>
      <c r="B127" s="259" t="s">
        <v>654</v>
      </c>
      <c r="C127" s="254">
        <f>SUM(C125:C126)</f>
        <v>8612</v>
      </c>
      <c r="D127" s="254">
        <f t="shared" ref="D127:K127" si="41">SUM(D125:D126)</f>
        <v>15500</v>
      </c>
      <c r="E127" s="254">
        <f t="shared" si="41"/>
        <v>8159.5999999999995</v>
      </c>
      <c r="F127" s="254">
        <f t="shared" si="41"/>
        <v>500</v>
      </c>
      <c r="G127" s="254">
        <f t="shared" si="41"/>
        <v>5900</v>
      </c>
      <c r="H127" s="254">
        <f t="shared" si="41"/>
        <v>500</v>
      </c>
      <c r="I127" s="254">
        <f t="shared" si="41"/>
        <v>5404</v>
      </c>
      <c r="J127" s="254">
        <f t="shared" si="41"/>
        <v>5404</v>
      </c>
      <c r="K127" s="254">
        <f t="shared" si="41"/>
        <v>5404</v>
      </c>
      <c r="L127" s="265">
        <f>SUM(C127:K127)</f>
        <v>55383.6</v>
      </c>
      <c r="M127" s="267" t="s">
        <v>655</v>
      </c>
      <c r="N127" s="258"/>
      <c r="O127" s="264"/>
    </row>
    <row r="128" spans="1:15" ht="14.4">
      <c r="A128" s="63"/>
      <c r="B128" s="259"/>
      <c r="C128" s="254"/>
      <c r="D128" s="254"/>
      <c r="E128" s="258"/>
      <c r="F128" s="258"/>
      <c r="G128" s="265"/>
      <c r="H128" s="265"/>
      <c r="I128" s="258"/>
      <c r="J128" s="258"/>
      <c r="K128" s="265"/>
      <c r="L128" s="265"/>
      <c r="M128" s="258"/>
      <c r="N128" s="258"/>
      <c r="O128" s="264"/>
    </row>
    <row r="129" spans="1:15" ht="14.4">
      <c r="A129" s="63"/>
      <c r="B129" s="259" t="s">
        <v>656</v>
      </c>
      <c r="C129" s="254">
        <f>+C122-C127</f>
        <v>8096</v>
      </c>
      <c r="D129" s="254">
        <f>+D122-D127</f>
        <v>-6404</v>
      </c>
      <c r="E129" s="254">
        <f t="shared" ref="E129:K129" si="42">+E122-E127</f>
        <v>-8363.5999999999985</v>
      </c>
      <c r="F129" s="254">
        <f t="shared" si="42"/>
        <v>-2663.5999999999985</v>
      </c>
      <c r="G129" s="254">
        <f t="shared" si="42"/>
        <v>-3363.5999999999985</v>
      </c>
      <c r="H129" s="254">
        <f t="shared" si="42"/>
        <v>1336.4000000000015</v>
      </c>
      <c r="I129" s="254">
        <f t="shared" si="42"/>
        <v>1132.4000000000015</v>
      </c>
      <c r="J129" s="254">
        <f t="shared" si="42"/>
        <v>1928.4000000000015</v>
      </c>
      <c r="K129" s="254">
        <f t="shared" si="42"/>
        <v>2724.4000000000015</v>
      </c>
      <c r="L129" s="265"/>
      <c r="M129" s="258"/>
      <c r="N129" s="258"/>
      <c r="O129" s="264"/>
    </row>
    <row r="130" spans="1:15" ht="14.4">
      <c r="A130" s="63"/>
      <c r="B130" s="259"/>
      <c r="C130" s="254"/>
      <c r="D130" s="254"/>
      <c r="E130" s="258"/>
      <c r="F130" s="258"/>
      <c r="G130" s="265"/>
      <c r="H130" s="265"/>
      <c r="I130" s="258"/>
      <c r="J130" s="258"/>
      <c r="K130" s="265"/>
      <c r="L130" s="265"/>
      <c r="M130" s="258"/>
      <c r="N130" s="258"/>
      <c r="O130" s="264"/>
    </row>
    <row r="131" spans="1:15" ht="14.4">
      <c r="A131" s="63"/>
      <c r="B131" s="253" t="s">
        <v>657</v>
      </c>
      <c r="C131" s="254"/>
      <c r="D131" s="254"/>
      <c r="E131" s="258"/>
      <c r="F131" s="258"/>
      <c r="G131" s="265"/>
      <c r="H131" s="265"/>
      <c r="I131" s="258"/>
      <c r="J131" s="258"/>
      <c r="K131" s="265"/>
      <c r="L131" s="265"/>
      <c r="M131" s="258"/>
      <c r="N131" s="258"/>
      <c r="O131" s="264"/>
    </row>
    <row r="132" spans="1:15" ht="14.4">
      <c r="A132" s="63"/>
      <c r="B132" s="259" t="s">
        <v>658</v>
      </c>
      <c r="C132" s="254">
        <f>SUM(C125)</f>
        <v>500</v>
      </c>
      <c r="D132" s="254">
        <f t="shared" ref="D132:K132" si="43">SUM(D125)</f>
        <v>500</v>
      </c>
      <c r="E132" s="254">
        <f t="shared" si="43"/>
        <v>500</v>
      </c>
      <c r="F132" s="254">
        <f t="shared" si="43"/>
        <v>500</v>
      </c>
      <c r="G132" s="254">
        <f t="shared" si="43"/>
        <v>500</v>
      </c>
      <c r="H132" s="254">
        <f t="shared" si="43"/>
        <v>500</v>
      </c>
      <c r="I132" s="254">
        <f t="shared" si="43"/>
        <v>500</v>
      </c>
      <c r="J132" s="254">
        <f t="shared" si="43"/>
        <v>500</v>
      </c>
      <c r="K132" s="254">
        <f t="shared" si="43"/>
        <v>500</v>
      </c>
      <c r="L132" s="265"/>
      <c r="M132" s="258"/>
      <c r="N132" s="258"/>
      <c r="O132" s="264"/>
    </row>
    <row r="133" spans="1:15" ht="14.4">
      <c r="A133" s="63"/>
      <c r="B133" s="259" t="s">
        <v>659</v>
      </c>
      <c r="C133" s="254">
        <f>ROUNDUP(C126,-2)</f>
        <v>8200</v>
      </c>
      <c r="D133" s="254">
        <f t="shared" ref="D133:K133" si="44">ROUNDUP(D126,-2)</f>
        <v>15000</v>
      </c>
      <c r="E133" s="254">
        <f t="shared" si="44"/>
        <v>7700</v>
      </c>
      <c r="F133" s="254">
        <f t="shared" si="44"/>
        <v>0</v>
      </c>
      <c r="G133" s="254">
        <f t="shared" si="44"/>
        <v>5400</v>
      </c>
      <c r="H133" s="254">
        <f t="shared" si="44"/>
        <v>0</v>
      </c>
      <c r="I133" s="254">
        <f t="shared" si="44"/>
        <v>5000</v>
      </c>
      <c r="J133" s="254">
        <f t="shared" si="44"/>
        <v>5000</v>
      </c>
      <c r="K133" s="254">
        <f t="shared" si="44"/>
        <v>5000</v>
      </c>
      <c r="L133" s="265"/>
      <c r="M133" s="258"/>
      <c r="N133" s="258"/>
      <c r="O133" s="264"/>
    </row>
    <row r="134" spans="1:15" ht="14.4">
      <c r="A134" s="63"/>
      <c r="B134" s="259" t="s">
        <v>660</v>
      </c>
      <c r="C134" s="254">
        <f>+$O$126-C133</f>
        <v>-2500</v>
      </c>
      <c r="D134" s="254">
        <f>+$O$126-D133</f>
        <v>-9300</v>
      </c>
      <c r="E134" s="254">
        <f>+$O$126-E133</f>
        <v>-2000</v>
      </c>
      <c r="F134" s="254">
        <f>+$O$126-F133-1000</f>
        <v>4700</v>
      </c>
      <c r="G134" s="254">
        <f>+$O$126-G133-1000</f>
        <v>-700</v>
      </c>
      <c r="H134" s="254">
        <f>+$O$126-H133-1000</f>
        <v>4700</v>
      </c>
      <c r="I134" s="254">
        <f>+$O$126-I133</f>
        <v>700</v>
      </c>
      <c r="J134" s="254">
        <f>+$O$126-J133</f>
        <v>700</v>
      </c>
      <c r="K134" s="254">
        <f>+$O$126-K133</f>
        <v>700</v>
      </c>
      <c r="L134" s="265"/>
      <c r="M134" s="258"/>
      <c r="N134" s="258"/>
      <c r="O134" s="264"/>
    </row>
    <row r="135" spans="1:15" ht="14.4">
      <c r="A135" s="63"/>
      <c r="B135" s="268" t="s">
        <v>661</v>
      </c>
      <c r="C135" s="254" t="s">
        <v>583</v>
      </c>
      <c r="D135" s="254"/>
      <c r="E135" s="258"/>
      <c r="F135" s="258"/>
      <c r="G135" s="265"/>
      <c r="H135" s="265"/>
      <c r="I135" s="258"/>
      <c r="J135" s="258"/>
      <c r="K135" s="265"/>
      <c r="L135" s="265"/>
      <c r="M135" s="258"/>
      <c r="N135" s="258"/>
      <c r="O135" s="264"/>
    </row>
    <row r="136" spans="1:15" ht="14.4">
      <c r="A136" s="63"/>
      <c r="B136" s="269" t="s">
        <v>662</v>
      </c>
      <c r="C136" s="263">
        <v>1000</v>
      </c>
      <c r="D136" s="263">
        <f>SUM(D132:D134)</f>
        <v>6200</v>
      </c>
      <c r="E136" s="263">
        <f t="shared" ref="E136:K136" si="45">SUM(E132:E134)</f>
        <v>6200</v>
      </c>
      <c r="F136" s="263">
        <f t="shared" si="45"/>
        <v>5200</v>
      </c>
      <c r="G136" s="263">
        <f t="shared" si="45"/>
        <v>5200</v>
      </c>
      <c r="H136" s="263">
        <f t="shared" si="45"/>
        <v>5200</v>
      </c>
      <c r="I136" s="263">
        <f t="shared" si="45"/>
        <v>6200</v>
      </c>
      <c r="J136" s="263">
        <f t="shared" si="45"/>
        <v>6200</v>
      </c>
      <c r="K136" s="263">
        <f t="shared" si="45"/>
        <v>6200</v>
      </c>
      <c r="L136" s="265">
        <f>SUM(C136:K136)</f>
        <v>47600</v>
      </c>
      <c r="M136" s="270" t="s">
        <v>663</v>
      </c>
      <c r="N136" s="258"/>
      <c r="O136" s="264"/>
    </row>
    <row r="137" spans="1:15" ht="14.4">
      <c r="A137" s="63"/>
      <c r="B137" s="259"/>
      <c r="C137" s="254"/>
      <c r="D137" s="254"/>
      <c r="E137" s="254"/>
      <c r="F137" s="254"/>
      <c r="G137" s="254"/>
      <c r="H137" s="254"/>
      <c r="I137" s="254"/>
      <c r="J137" s="254"/>
      <c r="K137" s="254"/>
      <c r="L137" s="265"/>
      <c r="M137" s="270"/>
      <c r="N137" s="258"/>
      <c r="O137" s="264"/>
    </row>
    <row r="138" spans="1:15" ht="14.4">
      <c r="A138" s="63"/>
      <c r="B138" s="253" t="s">
        <v>664</v>
      </c>
      <c r="C138" s="274">
        <f>+C129+C136</f>
        <v>9096</v>
      </c>
      <c r="D138" s="274">
        <f>+D129+D136</f>
        <v>-204</v>
      </c>
      <c r="E138" s="274">
        <f t="shared" ref="E138:K138" si="46">+E129+E136</f>
        <v>-2163.5999999999985</v>
      </c>
      <c r="F138" s="274">
        <f t="shared" si="46"/>
        <v>2536.4000000000015</v>
      </c>
      <c r="G138" s="274">
        <f t="shared" si="46"/>
        <v>1836.4000000000015</v>
      </c>
      <c r="H138" s="274">
        <f t="shared" si="46"/>
        <v>6536.4000000000015</v>
      </c>
      <c r="I138" s="274">
        <f t="shared" si="46"/>
        <v>7332.4000000000015</v>
      </c>
      <c r="J138" s="274">
        <f t="shared" si="46"/>
        <v>8128.4000000000015</v>
      </c>
      <c r="K138" s="274">
        <f t="shared" si="46"/>
        <v>8924.4000000000015</v>
      </c>
      <c r="L138" s="258"/>
      <c r="M138" s="258"/>
      <c r="N138" s="258"/>
      <c r="O138" s="264"/>
    </row>
    <row r="139" spans="1:15">
      <c r="A139" s="63"/>
      <c r="B139" s="63"/>
      <c r="C139" s="264"/>
      <c r="D139" s="264"/>
      <c r="E139" s="264"/>
      <c r="F139" s="264"/>
      <c r="G139" s="264"/>
      <c r="H139" s="264"/>
      <c r="I139" s="264"/>
      <c r="J139" s="264"/>
      <c r="K139" s="264"/>
      <c r="L139" s="264"/>
      <c r="M139" s="264"/>
      <c r="N139" s="264"/>
      <c r="O139" s="264"/>
    </row>
    <row r="141" spans="1:15">
      <c r="A141" s="252" t="s">
        <v>624</v>
      </c>
      <c r="B141" s="252"/>
      <c r="C141" s="252"/>
      <c r="D141" s="252"/>
      <c r="E141" s="252"/>
      <c r="F141" s="252"/>
      <c r="G141" s="252"/>
      <c r="H141" s="252"/>
      <c r="I141" s="252"/>
      <c r="J141" s="252"/>
      <c r="K141" s="252"/>
      <c r="L141" s="252"/>
      <c r="M141" s="252"/>
      <c r="N141" s="252"/>
      <c r="O141" s="252"/>
    </row>
    <row r="142" spans="1:15">
      <c r="A142" s="252"/>
      <c r="B142" s="252"/>
      <c r="C142" s="252"/>
      <c r="D142" s="252"/>
      <c r="E142" s="252"/>
      <c r="F142" s="252"/>
      <c r="G142" s="252"/>
      <c r="H142" s="252"/>
      <c r="I142" s="252"/>
      <c r="J142" s="252"/>
      <c r="K142" s="252"/>
      <c r="L142" s="252"/>
      <c r="M142" s="252"/>
      <c r="N142" s="252"/>
      <c r="O142" s="252"/>
    </row>
    <row r="143" spans="1:15" ht="14.4">
      <c r="A143" s="63"/>
      <c r="B143" s="253" t="s">
        <v>638</v>
      </c>
      <c r="C143" s="254">
        <v>3825</v>
      </c>
      <c r="D143" s="254"/>
      <c r="E143" s="255"/>
      <c r="F143" s="255"/>
      <c r="G143" s="255"/>
      <c r="H143" s="256"/>
      <c r="I143" s="256"/>
      <c r="J143" s="256"/>
      <c r="K143" s="256"/>
      <c r="L143" s="256"/>
      <c r="M143" s="256"/>
      <c r="N143" s="256"/>
      <c r="O143" s="257"/>
    </row>
    <row r="144" spans="1:15" ht="14.4">
      <c r="A144" s="63"/>
      <c r="B144" s="259"/>
      <c r="C144" s="254"/>
      <c r="D144" s="254"/>
      <c r="E144" s="255"/>
      <c r="F144" s="255"/>
      <c r="G144" s="255"/>
      <c r="H144" s="256"/>
      <c r="I144" s="256"/>
      <c r="J144" s="256"/>
      <c r="K144" s="256"/>
      <c r="L144" s="256"/>
      <c r="M144" s="256"/>
      <c r="N144" s="256"/>
      <c r="O144" s="257"/>
    </row>
    <row r="145" spans="1:15" ht="14.4">
      <c r="A145" s="260" t="s">
        <v>639</v>
      </c>
      <c r="B145" s="261"/>
      <c r="C145" s="262">
        <v>7035</v>
      </c>
      <c r="D145" s="262">
        <f>SUM(C161)</f>
        <v>8735</v>
      </c>
      <c r="E145" s="262">
        <f t="shared" ref="E145:K145" si="47">SUM(D161)</f>
        <v>11735</v>
      </c>
      <c r="F145" s="262">
        <f t="shared" si="47"/>
        <v>17735</v>
      </c>
      <c r="G145" s="262">
        <f t="shared" si="47"/>
        <v>21035</v>
      </c>
      <c r="H145" s="262">
        <f t="shared" si="47"/>
        <v>-11512.599999999999</v>
      </c>
      <c r="I145" s="262">
        <f t="shared" si="47"/>
        <v>-24412.6</v>
      </c>
      <c r="J145" s="262">
        <f t="shared" si="47"/>
        <v>-17812.599999999999</v>
      </c>
      <c r="K145" s="262">
        <f t="shared" si="47"/>
        <v>-11212.599999999999</v>
      </c>
      <c r="L145" s="256"/>
      <c r="M145" s="256"/>
      <c r="N145" s="256"/>
      <c r="O145" s="257"/>
    </row>
    <row r="146" spans="1:15" ht="14.4">
      <c r="A146" s="260"/>
      <c r="B146" s="261"/>
      <c r="C146" s="263"/>
      <c r="D146" s="254"/>
      <c r="E146" s="258"/>
      <c r="F146" s="258"/>
      <c r="G146" s="258"/>
      <c r="H146" s="256"/>
      <c r="I146" s="256"/>
      <c r="J146" s="256"/>
      <c r="K146" s="256"/>
      <c r="L146" s="256"/>
      <c r="M146" s="256"/>
      <c r="N146" s="256"/>
      <c r="O146" s="257"/>
    </row>
    <row r="147" spans="1:15" ht="14.4">
      <c r="A147" s="63"/>
      <c r="C147" s="263" t="s">
        <v>640</v>
      </c>
      <c r="D147" s="263" t="s">
        <v>641</v>
      </c>
      <c r="E147" s="263" t="s">
        <v>642</v>
      </c>
      <c r="F147" s="263" t="s">
        <v>643</v>
      </c>
      <c r="G147" s="263" t="s">
        <v>644</v>
      </c>
      <c r="H147" s="263" t="s">
        <v>645</v>
      </c>
      <c r="I147" s="263" t="s">
        <v>646</v>
      </c>
      <c r="J147" s="263" t="s">
        <v>647</v>
      </c>
      <c r="K147" s="263" t="s">
        <v>648</v>
      </c>
      <c r="L147" s="263" t="s">
        <v>649</v>
      </c>
      <c r="M147" s="258"/>
      <c r="N147" s="258" t="s">
        <v>650</v>
      </c>
      <c r="O147" s="264"/>
    </row>
    <row r="148" spans="1:15" ht="14.4">
      <c r="A148" s="63"/>
      <c r="B148" s="259" t="s">
        <v>651</v>
      </c>
      <c r="C148" s="258">
        <v>2500</v>
      </c>
      <c r="D148" s="258">
        <v>2500</v>
      </c>
      <c r="E148" s="258">
        <v>2500</v>
      </c>
      <c r="F148" s="258">
        <v>2500</v>
      </c>
      <c r="G148" s="258">
        <v>2500</v>
      </c>
      <c r="H148" s="258">
        <v>2500</v>
      </c>
      <c r="I148" s="258">
        <v>2500</v>
      </c>
      <c r="J148" s="258">
        <v>2500</v>
      </c>
      <c r="K148" s="258">
        <v>2500</v>
      </c>
      <c r="L148" s="265">
        <f>SUM(C148:K148)</f>
        <v>22500</v>
      </c>
      <c r="M148" s="258"/>
      <c r="N148" s="258"/>
      <c r="O148" s="264" t="s">
        <v>652</v>
      </c>
    </row>
    <row r="149" spans="1:15" ht="14.4">
      <c r="A149" s="63"/>
      <c r="B149" s="259" t="s">
        <v>653</v>
      </c>
      <c r="C149" s="258">
        <f>250*120%</f>
        <v>300</v>
      </c>
      <c r="D149" s="258">
        <v>11100</v>
      </c>
      <c r="E149" s="258">
        <v>8100</v>
      </c>
      <c r="F149" s="258">
        <v>10800</v>
      </c>
      <c r="G149" s="258">
        <f>38873*120%</f>
        <v>46647.6</v>
      </c>
      <c r="H149" s="258">
        <v>27000</v>
      </c>
      <c r="I149" s="254">
        <f>18750*120%/3</f>
        <v>7500</v>
      </c>
      <c r="J149" s="254">
        <f t="shared" ref="J149:K149" si="48">18750*120%/3</f>
        <v>7500</v>
      </c>
      <c r="K149" s="254">
        <f t="shared" si="48"/>
        <v>7500</v>
      </c>
      <c r="L149" s="265">
        <f>SUM(C149:K149)</f>
        <v>126447.6</v>
      </c>
      <c r="M149" s="266">
        <f>SUM(L148:L149)</f>
        <v>148947.6</v>
      </c>
      <c r="N149" s="258">
        <f>+L149/9</f>
        <v>14049.733333333334</v>
      </c>
      <c r="O149" s="264">
        <f>ROUNDUP(N149,-2)</f>
        <v>14100</v>
      </c>
    </row>
    <row r="150" spans="1:15" ht="14.4">
      <c r="A150" s="63"/>
      <c r="B150" s="259" t="s">
        <v>654</v>
      </c>
      <c r="C150" s="254">
        <f>SUM(C148:C149)</f>
        <v>2800</v>
      </c>
      <c r="D150" s="254">
        <f t="shared" ref="D150:K150" si="49">SUM(D148:D149)</f>
        <v>13600</v>
      </c>
      <c r="E150" s="254">
        <f t="shared" si="49"/>
        <v>10600</v>
      </c>
      <c r="F150" s="254">
        <f t="shared" si="49"/>
        <v>13300</v>
      </c>
      <c r="G150" s="254">
        <f t="shared" si="49"/>
        <v>49147.6</v>
      </c>
      <c r="H150" s="254">
        <f t="shared" si="49"/>
        <v>29500</v>
      </c>
      <c r="I150" s="254">
        <f t="shared" si="49"/>
        <v>10000</v>
      </c>
      <c r="J150" s="254">
        <f t="shared" si="49"/>
        <v>10000</v>
      </c>
      <c r="K150" s="254">
        <f t="shared" si="49"/>
        <v>10000</v>
      </c>
      <c r="L150" s="265">
        <f>SUM(C150:K150)</f>
        <v>148947.6</v>
      </c>
      <c r="M150" s="267" t="s">
        <v>655</v>
      </c>
      <c r="N150" s="258"/>
      <c r="O150" s="264"/>
    </row>
    <row r="151" spans="1:15" ht="14.4">
      <c r="A151" s="63"/>
      <c r="B151" s="259"/>
      <c r="C151" s="254"/>
      <c r="D151" s="254"/>
      <c r="E151" s="258"/>
      <c r="F151" s="258"/>
      <c r="G151" s="265"/>
      <c r="H151" s="265"/>
      <c r="I151" s="258"/>
      <c r="J151" s="258"/>
      <c r="K151" s="265"/>
      <c r="L151" s="265"/>
      <c r="M151" s="258"/>
      <c r="N151" s="258"/>
      <c r="O151" s="264"/>
    </row>
    <row r="152" spans="1:15" ht="14.4">
      <c r="A152" s="63"/>
      <c r="B152" s="259" t="s">
        <v>656</v>
      </c>
      <c r="C152" s="254">
        <f>+C145-C150</f>
        <v>4235</v>
      </c>
      <c r="D152" s="254">
        <f>+D145-D150</f>
        <v>-4865</v>
      </c>
      <c r="E152" s="254">
        <f t="shared" ref="E152:K152" si="50">+E145-E150</f>
        <v>1135</v>
      </c>
      <c r="F152" s="254">
        <f t="shared" si="50"/>
        <v>4435</v>
      </c>
      <c r="G152" s="254">
        <f t="shared" si="50"/>
        <v>-28112.6</v>
      </c>
      <c r="H152" s="254">
        <f t="shared" si="50"/>
        <v>-41012.6</v>
      </c>
      <c r="I152" s="254">
        <f t="shared" si="50"/>
        <v>-34412.6</v>
      </c>
      <c r="J152" s="254">
        <f t="shared" si="50"/>
        <v>-27812.6</v>
      </c>
      <c r="K152" s="254">
        <f t="shared" si="50"/>
        <v>-21212.6</v>
      </c>
      <c r="L152" s="265"/>
      <c r="M152" s="258"/>
      <c r="N152" s="258"/>
      <c r="O152" s="264"/>
    </row>
    <row r="153" spans="1:15" ht="14.4">
      <c r="A153" s="63"/>
      <c r="B153" s="259"/>
      <c r="C153" s="254"/>
      <c r="D153" s="254"/>
      <c r="E153" s="258"/>
      <c r="F153" s="258"/>
      <c r="G153" s="265"/>
      <c r="H153" s="265"/>
      <c r="I153" s="258"/>
      <c r="J153" s="258"/>
      <c r="K153" s="265"/>
      <c r="L153" s="265"/>
      <c r="M153" s="258"/>
      <c r="N153" s="258"/>
      <c r="O153" s="264"/>
    </row>
    <row r="154" spans="1:15" ht="14.4">
      <c r="A154" s="63"/>
      <c r="B154" s="253" t="s">
        <v>657</v>
      </c>
      <c r="C154" s="254"/>
      <c r="D154" s="254"/>
      <c r="E154" s="258"/>
      <c r="F154" s="258"/>
      <c r="G154" s="265"/>
      <c r="H154" s="265"/>
      <c r="I154" s="258"/>
      <c r="J154" s="258"/>
      <c r="K154" s="265"/>
      <c r="L154" s="265"/>
      <c r="M154" s="258"/>
      <c r="N154" s="258"/>
      <c r="O154" s="264"/>
    </row>
    <row r="155" spans="1:15" ht="14.4">
      <c r="A155" s="63"/>
      <c r="B155" s="259" t="s">
        <v>658</v>
      </c>
      <c r="C155" s="254">
        <f>SUM(C148)</f>
        <v>2500</v>
      </c>
      <c r="D155" s="254">
        <f t="shared" ref="D155:K155" si="51">SUM(D148)</f>
        <v>2500</v>
      </c>
      <c r="E155" s="254">
        <f t="shared" si="51"/>
        <v>2500</v>
      </c>
      <c r="F155" s="254">
        <f t="shared" si="51"/>
        <v>2500</v>
      </c>
      <c r="G155" s="254">
        <f t="shared" si="51"/>
        <v>2500</v>
      </c>
      <c r="H155" s="254">
        <f t="shared" si="51"/>
        <v>2500</v>
      </c>
      <c r="I155" s="254">
        <f t="shared" si="51"/>
        <v>2500</v>
      </c>
      <c r="J155" s="254">
        <f t="shared" si="51"/>
        <v>2500</v>
      </c>
      <c r="K155" s="254">
        <f t="shared" si="51"/>
        <v>2500</v>
      </c>
      <c r="L155" s="265"/>
      <c r="M155" s="258"/>
      <c r="N155" s="258"/>
      <c r="O155" s="264"/>
    </row>
    <row r="156" spans="1:15" ht="14.4">
      <c r="A156" s="63"/>
      <c r="B156" s="259" t="s">
        <v>659</v>
      </c>
      <c r="C156" s="254">
        <f>ROUNDUP(C149,-2)</f>
        <v>300</v>
      </c>
      <c r="D156" s="254">
        <f t="shared" ref="D156:K156" si="52">ROUNDUP(D149,-2)</f>
        <v>11100</v>
      </c>
      <c r="E156" s="254">
        <f t="shared" si="52"/>
        <v>8100</v>
      </c>
      <c r="F156" s="254">
        <f t="shared" si="52"/>
        <v>10800</v>
      </c>
      <c r="G156" s="254">
        <f t="shared" si="52"/>
        <v>46700</v>
      </c>
      <c r="H156" s="254">
        <f t="shared" si="52"/>
        <v>27000</v>
      </c>
      <c r="I156" s="254">
        <f t="shared" si="52"/>
        <v>7500</v>
      </c>
      <c r="J156" s="254">
        <f t="shared" si="52"/>
        <v>7500</v>
      </c>
      <c r="K156" s="254">
        <f t="shared" si="52"/>
        <v>7500</v>
      </c>
      <c r="L156" s="265"/>
      <c r="M156" s="258"/>
      <c r="N156" s="258"/>
      <c r="O156" s="264"/>
    </row>
    <row r="157" spans="1:15" ht="14.4">
      <c r="A157" s="63"/>
      <c r="B157" s="259" t="s">
        <v>660</v>
      </c>
      <c r="C157" s="254">
        <f>+$O$149-C156</f>
        <v>13800</v>
      </c>
      <c r="D157" s="254">
        <f t="shared" ref="D157:K157" si="53">+$O$149-D156</f>
        <v>3000</v>
      </c>
      <c r="E157" s="254">
        <f t="shared" si="53"/>
        <v>6000</v>
      </c>
      <c r="F157" s="254">
        <f t="shared" si="53"/>
        <v>3300</v>
      </c>
      <c r="G157" s="254">
        <f t="shared" si="53"/>
        <v>-32600</v>
      </c>
      <c r="H157" s="254">
        <f t="shared" si="53"/>
        <v>-12900</v>
      </c>
      <c r="I157" s="254">
        <f t="shared" si="53"/>
        <v>6600</v>
      </c>
      <c r="J157" s="254">
        <f t="shared" si="53"/>
        <v>6600</v>
      </c>
      <c r="K157" s="254">
        <f t="shared" si="53"/>
        <v>6600</v>
      </c>
      <c r="L157" s="265"/>
      <c r="M157" s="258"/>
      <c r="N157" s="258"/>
      <c r="O157" s="264"/>
    </row>
    <row r="158" spans="1:15" ht="14.4">
      <c r="A158" s="63"/>
      <c r="B158" s="268" t="s">
        <v>661</v>
      </c>
      <c r="C158" s="254" t="s">
        <v>583</v>
      </c>
      <c r="D158" s="254"/>
      <c r="E158" s="258"/>
      <c r="F158" s="258"/>
      <c r="G158" s="265"/>
      <c r="H158" s="265"/>
      <c r="I158" s="258"/>
      <c r="J158" s="258"/>
      <c r="K158" s="265"/>
      <c r="L158" s="265"/>
      <c r="M158" s="258"/>
      <c r="N158" s="258"/>
      <c r="O158" s="264"/>
    </row>
    <row r="159" spans="1:15" ht="14.4">
      <c r="A159" s="63"/>
      <c r="B159" s="269" t="s">
        <v>662</v>
      </c>
      <c r="C159" s="263">
        <v>4500</v>
      </c>
      <c r="D159" s="263">
        <f>SUM(D155:D157)</f>
        <v>16600</v>
      </c>
      <c r="E159" s="263">
        <f t="shared" ref="E159:K159" si="54">SUM(E155:E157)</f>
        <v>16600</v>
      </c>
      <c r="F159" s="263">
        <f t="shared" si="54"/>
        <v>16600</v>
      </c>
      <c r="G159" s="263">
        <f t="shared" si="54"/>
        <v>16600</v>
      </c>
      <c r="H159" s="263">
        <f t="shared" si="54"/>
        <v>16600</v>
      </c>
      <c r="I159" s="263">
        <f t="shared" si="54"/>
        <v>16600</v>
      </c>
      <c r="J159" s="263">
        <f t="shared" si="54"/>
        <v>16600</v>
      </c>
      <c r="K159" s="263">
        <f t="shared" si="54"/>
        <v>16600</v>
      </c>
      <c r="L159" s="265">
        <f>SUM(C159:K159)</f>
        <v>137300</v>
      </c>
      <c r="M159" s="270" t="s">
        <v>663</v>
      </c>
      <c r="N159" s="258"/>
      <c r="O159" s="264"/>
    </row>
    <row r="160" spans="1:15" ht="14.4">
      <c r="A160" s="63"/>
      <c r="B160" s="259"/>
      <c r="C160" s="254"/>
      <c r="D160" s="254"/>
      <c r="E160" s="254"/>
      <c r="F160" s="254"/>
      <c r="G160" s="254"/>
      <c r="H160" s="254"/>
      <c r="I160" s="254"/>
      <c r="J160" s="254"/>
      <c r="K160" s="254"/>
      <c r="L160" s="265"/>
      <c r="M160" s="270"/>
      <c r="N160" s="258"/>
      <c r="O160" s="264"/>
    </row>
    <row r="161" spans="1:15" ht="14.4">
      <c r="A161" s="63"/>
      <c r="B161" s="253" t="s">
        <v>664</v>
      </c>
      <c r="C161" s="274">
        <f>+C152+C159</f>
        <v>8735</v>
      </c>
      <c r="D161" s="274">
        <f>+D152+D159</f>
        <v>11735</v>
      </c>
      <c r="E161" s="274">
        <f t="shared" ref="E161:K161" si="55">+E152+E159</f>
        <v>17735</v>
      </c>
      <c r="F161" s="274">
        <f t="shared" si="55"/>
        <v>21035</v>
      </c>
      <c r="G161" s="274">
        <f t="shared" si="55"/>
        <v>-11512.599999999999</v>
      </c>
      <c r="H161" s="274">
        <f t="shared" si="55"/>
        <v>-24412.6</v>
      </c>
      <c r="I161" s="274">
        <f t="shared" si="55"/>
        <v>-17812.599999999999</v>
      </c>
      <c r="J161" s="274">
        <f t="shared" si="55"/>
        <v>-11212.599999999999</v>
      </c>
      <c r="K161" s="274">
        <f t="shared" si="55"/>
        <v>-4612.5999999999985</v>
      </c>
      <c r="L161" s="258"/>
      <c r="M161" s="258"/>
      <c r="N161" s="258"/>
      <c r="O161" s="264"/>
    </row>
    <row r="162" spans="1:15" ht="14.4">
      <c r="A162" s="63"/>
      <c r="B162" s="253"/>
      <c r="C162" s="274"/>
      <c r="D162" s="274"/>
      <c r="E162" s="274"/>
      <c r="F162" s="274"/>
      <c r="G162" s="274"/>
      <c r="H162" s="274"/>
      <c r="I162" s="274"/>
      <c r="J162" s="274"/>
      <c r="K162" s="274"/>
      <c r="L162" s="258"/>
      <c r="M162" s="258"/>
      <c r="N162" s="258"/>
      <c r="O162" s="264"/>
    </row>
    <row r="164" spans="1:15">
      <c r="A164" s="252" t="s">
        <v>209</v>
      </c>
      <c r="B164" s="252"/>
      <c r="C164" s="252"/>
      <c r="D164" s="252"/>
      <c r="E164" s="252"/>
      <c r="F164" s="252"/>
      <c r="G164" s="252"/>
      <c r="H164" s="252"/>
      <c r="I164" s="252"/>
      <c r="J164" s="252"/>
      <c r="K164" s="252"/>
      <c r="L164" s="252"/>
      <c r="M164" s="252"/>
      <c r="N164" s="252"/>
      <c r="O164" s="252"/>
    </row>
    <row r="165" spans="1:15">
      <c r="A165" s="252"/>
      <c r="B165" s="252"/>
      <c r="C165" s="252"/>
      <c r="D165" s="252"/>
      <c r="E165" s="252"/>
      <c r="F165" s="252"/>
      <c r="G165" s="252"/>
      <c r="H165" s="252"/>
      <c r="I165" s="252"/>
      <c r="J165" s="252"/>
      <c r="K165" s="252"/>
      <c r="L165" s="252"/>
      <c r="M165" s="252"/>
      <c r="N165" s="252"/>
      <c r="O165" s="252"/>
    </row>
    <row r="166" spans="1:15" ht="14.4">
      <c r="A166" s="63"/>
      <c r="B166" s="253" t="s">
        <v>638</v>
      </c>
      <c r="C166" s="254">
        <v>2720</v>
      </c>
      <c r="D166" s="254"/>
      <c r="E166" s="255"/>
      <c r="F166" s="255"/>
      <c r="G166" s="255"/>
      <c r="H166" s="256"/>
      <c r="I166" s="256"/>
      <c r="J166" s="256"/>
      <c r="K166" s="256"/>
      <c r="L166" s="256"/>
      <c r="M166" s="256"/>
      <c r="N166" s="256"/>
      <c r="O166" s="257"/>
    </row>
    <row r="167" spans="1:15" ht="14.4">
      <c r="A167" s="63"/>
      <c r="B167" s="259"/>
      <c r="C167" s="254"/>
      <c r="D167" s="254"/>
      <c r="E167" s="255"/>
      <c r="F167" s="255"/>
      <c r="G167" s="255"/>
      <c r="H167" s="256"/>
      <c r="I167" s="256"/>
      <c r="J167" s="256"/>
      <c r="K167" s="256"/>
      <c r="L167" s="256"/>
      <c r="M167" s="256"/>
      <c r="N167" s="256"/>
      <c r="O167" s="257"/>
    </row>
    <row r="168" spans="1:15" ht="14.4">
      <c r="A168" s="260" t="s">
        <v>639</v>
      </c>
      <c r="B168" s="261"/>
      <c r="C168" s="262">
        <v>10841</v>
      </c>
      <c r="D168" s="262">
        <f>SUM(C184)</f>
        <v>1212.5999999999985</v>
      </c>
      <c r="E168" s="262">
        <f t="shared" ref="E168:K168" si="56">SUM(D184)</f>
        <v>-2347.4000000000015</v>
      </c>
      <c r="F168" s="262">
        <f t="shared" si="56"/>
        <v>5252.5999999999985</v>
      </c>
      <c r="G168" s="262">
        <f t="shared" si="56"/>
        <v>12852.599999999999</v>
      </c>
      <c r="H168" s="262">
        <f t="shared" si="56"/>
        <v>13492.599999999999</v>
      </c>
      <c r="I168" s="262">
        <f t="shared" si="56"/>
        <v>24092.6</v>
      </c>
      <c r="J168" s="262">
        <f t="shared" si="56"/>
        <v>18359.8</v>
      </c>
      <c r="K168" s="262">
        <f t="shared" si="56"/>
        <v>12627</v>
      </c>
      <c r="L168" s="256"/>
      <c r="M168" s="256"/>
      <c r="N168" s="256"/>
      <c r="O168" s="257"/>
    </row>
    <row r="169" spans="1:15" ht="14.4">
      <c r="A169" s="260"/>
      <c r="B169" s="261"/>
      <c r="C169" s="263"/>
      <c r="D169" s="254"/>
      <c r="E169" s="258"/>
      <c r="F169" s="258"/>
      <c r="G169" s="258"/>
      <c r="H169" s="256"/>
      <c r="I169" s="256"/>
      <c r="J169" s="256"/>
      <c r="K169" s="256"/>
      <c r="L169" s="256"/>
      <c r="M169" s="256"/>
      <c r="N169" s="256"/>
      <c r="O169" s="257"/>
    </row>
    <row r="170" spans="1:15" ht="14.4">
      <c r="A170" s="63"/>
      <c r="C170" s="263" t="s">
        <v>640</v>
      </c>
      <c r="D170" s="263" t="s">
        <v>641</v>
      </c>
      <c r="E170" s="263" t="s">
        <v>642</v>
      </c>
      <c r="F170" s="263" t="s">
        <v>643</v>
      </c>
      <c r="G170" s="263" t="s">
        <v>644</v>
      </c>
      <c r="H170" s="263" t="s">
        <v>645</v>
      </c>
      <c r="I170" s="263" t="s">
        <v>646</v>
      </c>
      <c r="J170" s="263" t="s">
        <v>647</v>
      </c>
      <c r="K170" s="263" t="s">
        <v>648</v>
      </c>
      <c r="L170" s="263" t="s">
        <v>649</v>
      </c>
      <c r="M170" s="258"/>
      <c r="N170" s="258" t="s">
        <v>650</v>
      </c>
      <c r="O170" s="264"/>
    </row>
    <row r="171" spans="1:15" ht="14.4">
      <c r="A171" s="63"/>
      <c r="B171" s="259" t="s">
        <v>651</v>
      </c>
      <c r="C171" s="258">
        <v>750</v>
      </c>
      <c r="D171" s="258">
        <v>750</v>
      </c>
      <c r="E171" s="258">
        <v>750</v>
      </c>
      <c r="F171" s="258">
        <v>750</v>
      </c>
      <c r="G171" s="258">
        <v>750</v>
      </c>
      <c r="H171" s="258">
        <v>750</v>
      </c>
      <c r="I171" s="258">
        <v>750</v>
      </c>
      <c r="J171" s="258">
        <v>750</v>
      </c>
      <c r="K171" s="258">
        <v>750</v>
      </c>
      <c r="L171" s="265">
        <f>SUM(C171:K171)</f>
        <v>6750</v>
      </c>
      <c r="M171" s="258"/>
      <c r="N171" s="258"/>
      <c r="O171" s="264" t="s">
        <v>652</v>
      </c>
    </row>
    <row r="172" spans="1:15" ht="14.4">
      <c r="A172" s="63"/>
      <c r="B172" s="259" t="s">
        <v>653</v>
      </c>
      <c r="C172" s="258">
        <f>13232*120%</f>
        <v>15878.4</v>
      </c>
      <c r="D172" s="258">
        <f>11800*120%</f>
        <v>14160</v>
      </c>
      <c r="E172" s="258">
        <f>2500*120%</f>
        <v>3000</v>
      </c>
      <c r="F172" s="258">
        <f>2500*120%</f>
        <v>3000</v>
      </c>
      <c r="G172" s="258">
        <v>9960</v>
      </c>
      <c r="H172" s="258">
        <v>0</v>
      </c>
      <c r="I172" s="254">
        <v>16332.8</v>
      </c>
      <c r="J172" s="254">
        <v>16332.8</v>
      </c>
      <c r="K172" s="254">
        <v>16332.8</v>
      </c>
      <c r="L172" s="265">
        <f>SUM(C172:K172)</f>
        <v>94996.800000000003</v>
      </c>
      <c r="M172" s="266">
        <f>SUM(L171:L172)</f>
        <v>101746.8</v>
      </c>
      <c r="N172" s="258">
        <f>+L172/9</f>
        <v>10555.2</v>
      </c>
      <c r="O172" s="264">
        <f>ROUNDUP(N172,-2)</f>
        <v>10600</v>
      </c>
    </row>
    <row r="173" spans="1:15" ht="14.4">
      <c r="A173" s="63"/>
      <c r="B173" s="259" t="s">
        <v>654</v>
      </c>
      <c r="C173" s="254">
        <f>SUM(C171:C172)</f>
        <v>16628.400000000001</v>
      </c>
      <c r="D173" s="254">
        <f t="shared" ref="D173:K173" si="57">SUM(D171:D172)</f>
        <v>14910</v>
      </c>
      <c r="E173" s="254">
        <f t="shared" si="57"/>
        <v>3750</v>
      </c>
      <c r="F173" s="254">
        <f t="shared" si="57"/>
        <v>3750</v>
      </c>
      <c r="G173" s="254">
        <f t="shared" si="57"/>
        <v>10710</v>
      </c>
      <c r="H173" s="254">
        <f t="shared" si="57"/>
        <v>750</v>
      </c>
      <c r="I173" s="254">
        <f t="shared" si="57"/>
        <v>17082.8</v>
      </c>
      <c r="J173" s="254">
        <f t="shared" si="57"/>
        <v>17082.8</v>
      </c>
      <c r="K173" s="254">
        <f t="shared" si="57"/>
        <v>17082.8</v>
      </c>
      <c r="L173" s="265">
        <f>SUM(C173:K173)</f>
        <v>101746.8</v>
      </c>
      <c r="M173" s="267" t="s">
        <v>655</v>
      </c>
      <c r="N173" s="258"/>
      <c r="O173" s="264"/>
    </row>
    <row r="174" spans="1:15" ht="14.4">
      <c r="A174" s="63"/>
      <c r="B174" s="259"/>
      <c r="C174" s="254"/>
      <c r="D174" s="254"/>
      <c r="E174" s="258"/>
      <c r="F174" s="258"/>
      <c r="G174" s="265"/>
      <c r="H174" s="265"/>
      <c r="I174" s="258"/>
      <c r="J174" s="258"/>
      <c r="K174" s="265"/>
      <c r="L174" s="265"/>
      <c r="M174" s="258"/>
      <c r="N174" s="258"/>
      <c r="O174" s="264"/>
    </row>
    <row r="175" spans="1:15" ht="14.4">
      <c r="A175" s="63"/>
      <c r="B175" s="259" t="s">
        <v>656</v>
      </c>
      <c r="C175" s="254">
        <f>+C168-C173</f>
        <v>-5787.4000000000015</v>
      </c>
      <c r="D175" s="254">
        <f>+D168-D173</f>
        <v>-13697.400000000001</v>
      </c>
      <c r="E175" s="254">
        <f t="shared" ref="E175:K175" si="58">+E168-E173</f>
        <v>-6097.4000000000015</v>
      </c>
      <c r="F175" s="254">
        <f t="shared" si="58"/>
        <v>1502.5999999999985</v>
      </c>
      <c r="G175" s="254">
        <f t="shared" si="58"/>
        <v>2142.5999999999985</v>
      </c>
      <c r="H175" s="254">
        <f t="shared" si="58"/>
        <v>12742.599999999999</v>
      </c>
      <c r="I175" s="254">
        <f t="shared" si="58"/>
        <v>7009.7999999999993</v>
      </c>
      <c r="J175" s="254">
        <f t="shared" si="58"/>
        <v>1277</v>
      </c>
      <c r="K175" s="254">
        <f t="shared" si="58"/>
        <v>-4455.7999999999993</v>
      </c>
      <c r="L175" s="265"/>
      <c r="M175" s="258"/>
      <c r="N175" s="258"/>
      <c r="O175" s="264"/>
    </row>
    <row r="176" spans="1:15" ht="14.4">
      <c r="A176" s="63"/>
      <c r="B176" s="259"/>
      <c r="C176" s="254"/>
      <c r="D176" s="254"/>
      <c r="E176" s="258"/>
      <c r="F176" s="258"/>
      <c r="G176" s="265"/>
      <c r="H176" s="265"/>
      <c r="I176" s="258"/>
      <c r="J176" s="258"/>
      <c r="K176" s="265"/>
      <c r="L176" s="265"/>
      <c r="M176" s="258"/>
      <c r="N176" s="258"/>
      <c r="O176" s="264"/>
    </row>
    <row r="177" spans="1:15" ht="14.4">
      <c r="A177" s="63"/>
      <c r="B177" s="253" t="s">
        <v>657</v>
      </c>
      <c r="C177" s="254"/>
      <c r="D177" s="254"/>
      <c r="E177" s="258"/>
      <c r="F177" s="258"/>
      <c r="G177" s="265"/>
      <c r="H177" s="265"/>
      <c r="I177" s="258"/>
      <c r="J177" s="258"/>
      <c r="K177" s="265"/>
      <c r="L177" s="265"/>
      <c r="M177" s="258"/>
      <c r="N177" s="258"/>
      <c r="O177" s="264"/>
    </row>
    <row r="178" spans="1:15" ht="14.4">
      <c r="A178" s="63"/>
      <c r="B178" s="259" t="s">
        <v>658</v>
      </c>
      <c r="C178" s="254">
        <f>SUM(C171)</f>
        <v>750</v>
      </c>
      <c r="D178" s="254">
        <f t="shared" ref="D178:K178" si="59">SUM(D171)</f>
        <v>750</v>
      </c>
      <c r="E178" s="254">
        <f t="shared" si="59"/>
        <v>750</v>
      </c>
      <c r="F178" s="254">
        <f t="shared" si="59"/>
        <v>750</v>
      </c>
      <c r="G178" s="254">
        <f t="shared" si="59"/>
        <v>750</v>
      </c>
      <c r="H178" s="254">
        <f t="shared" si="59"/>
        <v>750</v>
      </c>
      <c r="I178" s="254">
        <f t="shared" si="59"/>
        <v>750</v>
      </c>
      <c r="J178" s="254">
        <f t="shared" si="59"/>
        <v>750</v>
      </c>
      <c r="K178" s="254">
        <f t="shared" si="59"/>
        <v>750</v>
      </c>
      <c r="L178" s="265"/>
      <c r="M178" s="258"/>
      <c r="N178" s="258"/>
      <c r="O178" s="264"/>
    </row>
    <row r="179" spans="1:15" ht="14.4">
      <c r="A179" s="63"/>
      <c r="B179" s="259" t="s">
        <v>659</v>
      </c>
      <c r="C179" s="254">
        <f>ROUNDUP(C172,-2)</f>
        <v>15900</v>
      </c>
      <c r="D179" s="254">
        <f t="shared" ref="D179:K179" si="60">ROUNDUP(D172,-2)</f>
        <v>14200</v>
      </c>
      <c r="E179" s="254">
        <f t="shared" si="60"/>
        <v>3000</v>
      </c>
      <c r="F179" s="254">
        <f t="shared" si="60"/>
        <v>3000</v>
      </c>
      <c r="G179" s="254">
        <f t="shared" si="60"/>
        <v>10000</v>
      </c>
      <c r="H179" s="254">
        <f t="shared" si="60"/>
        <v>0</v>
      </c>
      <c r="I179" s="254">
        <f t="shared" si="60"/>
        <v>16400</v>
      </c>
      <c r="J179" s="254">
        <f t="shared" si="60"/>
        <v>16400</v>
      </c>
      <c r="K179" s="254">
        <f t="shared" si="60"/>
        <v>16400</v>
      </c>
      <c r="L179" s="265"/>
      <c r="M179" s="258"/>
      <c r="N179" s="258"/>
      <c r="O179" s="264"/>
    </row>
    <row r="180" spans="1:15" ht="14.4">
      <c r="A180" s="63"/>
      <c r="B180" s="259" t="s">
        <v>660</v>
      </c>
      <c r="C180" s="254">
        <f>+$O$172-C179</f>
        <v>-5300</v>
      </c>
      <c r="D180" s="254">
        <f t="shared" ref="D180:K180" si="61">+$O$172-D179</f>
        <v>-3600</v>
      </c>
      <c r="E180" s="254">
        <f t="shared" si="61"/>
        <v>7600</v>
      </c>
      <c r="F180" s="254">
        <f t="shared" si="61"/>
        <v>7600</v>
      </c>
      <c r="G180" s="254">
        <f t="shared" si="61"/>
        <v>600</v>
      </c>
      <c r="H180" s="254">
        <f t="shared" si="61"/>
        <v>10600</v>
      </c>
      <c r="I180" s="254">
        <f t="shared" si="61"/>
        <v>-5800</v>
      </c>
      <c r="J180" s="254">
        <f t="shared" si="61"/>
        <v>-5800</v>
      </c>
      <c r="K180" s="254">
        <f t="shared" si="61"/>
        <v>-5800</v>
      </c>
      <c r="L180" s="265"/>
      <c r="M180" s="258"/>
      <c r="N180" s="258"/>
      <c r="O180" s="264"/>
    </row>
    <row r="181" spans="1:15" ht="14.4">
      <c r="A181" s="63"/>
      <c r="B181" s="268" t="s">
        <v>661</v>
      </c>
      <c r="C181" s="254" t="s">
        <v>583</v>
      </c>
      <c r="D181" s="254"/>
      <c r="E181" s="258"/>
      <c r="F181" s="258"/>
      <c r="G181" s="265"/>
      <c r="H181" s="265"/>
      <c r="I181" s="258"/>
      <c r="J181" s="258"/>
      <c r="K181" s="265"/>
      <c r="L181" s="265"/>
      <c r="M181" s="258"/>
      <c r="N181" s="258"/>
      <c r="O181" s="264"/>
    </row>
    <row r="182" spans="1:15" ht="14.4">
      <c r="A182" s="63"/>
      <c r="B182" s="269" t="s">
        <v>662</v>
      </c>
      <c r="C182" s="263">
        <v>7000</v>
      </c>
      <c r="D182" s="263">
        <f>SUM(D178:D180)</f>
        <v>11350</v>
      </c>
      <c r="E182" s="263">
        <f t="shared" ref="E182:K182" si="62">SUM(E178:E180)</f>
        <v>11350</v>
      </c>
      <c r="F182" s="263">
        <f t="shared" si="62"/>
        <v>11350</v>
      </c>
      <c r="G182" s="263">
        <f t="shared" si="62"/>
        <v>11350</v>
      </c>
      <c r="H182" s="263">
        <f t="shared" si="62"/>
        <v>11350</v>
      </c>
      <c r="I182" s="263">
        <f t="shared" si="62"/>
        <v>11350</v>
      </c>
      <c r="J182" s="263">
        <f t="shared" si="62"/>
        <v>11350</v>
      </c>
      <c r="K182" s="263">
        <f t="shared" si="62"/>
        <v>11350</v>
      </c>
      <c r="L182" s="265">
        <f>SUM(C182:K182)</f>
        <v>97800</v>
      </c>
      <c r="M182" s="270" t="s">
        <v>663</v>
      </c>
      <c r="N182" s="258"/>
      <c r="O182" s="264"/>
    </row>
    <row r="183" spans="1:15" ht="14.4">
      <c r="A183" s="63"/>
      <c r="B183" s="259"/>
      <c r="C183" s="254"/>
      <c r="D183" s="254"/>
      <c r="E183" s="254"/>
      <c r="F183" s="254"/>
      <c r="G183" s="254"/>
      <c r="H183" s="254"/>
      <c r="I183" s="254"/>
      <c r="J183" s="254"/>
      <c r="K183" s="254"/>
      <c r="L183" s="265"/>
      <c r="M183" s="270"/>
      <c r="N183" s="258"/>
      <c r="O183" s="264"/>
    </row>
    <row r="184" spans="1:15" ht="14.4">
      <c r="A184" s="63"/>
      <c r="B184" s="253" t="s">
        <v>664</v>
      </c>
      <c r="C184" s="274">
        <f>+C175+C182</f>
        <v>1212.5999999999985</v>
      </c>
      <c r="D184" s="274">
        <f>+D175+D182</f>
        <v>-2347.4000000000015</v>
      </c>
      <c r="E184" s="274">
        <f t="shared" ref="E184:K184" si="63">+E175+E182</f>
        <v>5252.5999999999985</v>
      </c>
      <c r="F184" s="274">
        <f t="shared" si="63"/>
        <v>12852.599999999999</v>
      </c>
      <c r="G184" s="274">
        <f t="shared" si="63"/>
        <v>13492.599999999999</v>
      </c>
      <c r="H184" s="274">
        <f t="shared" si="63"/>
        <v>24092.6</v>
      </c>
      <c r="I184" s="274">
        <f t="shared" si="63"/>
        <v>18359.8</v>
      </c>
      <c r="J184" s="274">
        <f t="shared" si="63"/>
        <v>12627</v>
      </c>
      <c r="K184" s="274">
        <f t="shared" si="63"/>
        <v>6894.2000000000007</v>
      </c>
      <c r="L184" s="258"/>
      <c r="M184" s="258"/>
      <c r="N184" s="258"/>
      <c r="O184" s="264"/>
    </row>
    <row r="185" spans="1:15">
      <c r="A185" s="63"/>
      <c r="B185" s="63"/>
      <c r="C185" s="264"/>
      <c r="D185" s="264"/>
      <c r="E185" s="264"/>
      <c r="F185" s="264"/>
      <c r="G185" s="264"/>
      <c r="H185" s="264"/>
      <c r="I185" s="264"/>
      <c r="J185" s="264"/>
      <c r="K185" s="264"/>
      <c r="L185" s="264"/>
      <c r="M185" s="264"/>
      <c r="N185" s="264"/>
      <c r="O185" s="264"/>
    </row>
    <row r="187" spans="1:15">
      <c r="A187" s="252" t="s">
        <v>212</v>
      </c>
      <c r="B187" s="252"/>
      <c r="C187" s="252"/>
      <c r="D187" s="252"/>
      <c r="E187" s="252"/>
      <c r="F187" s="252"/>
      <c r="G187" s="252"/>
      <c r="H187" s="252"/>
      <c r="I187" s="252"/>
      <c r="J187" s="252"/>
      <c r="K187" s="252"/>
      <c r="L187" s="252"/>
      <c r="M187" s="252"/>
      <c r="N187" s="252"/>
      <c r="O187" s="252"/>
    </row>
    <row r="188" spans="1:15">
      <c r="A188" s="252"/>
      <c r="B188" s="252"/>
      <c r="C188" s="252"/>
      <c r="D188" s="252"/>
      <c r="E188" s="252"/>
      <c r="F188" s="252"/>
      <c r="G188" s="252"/>
      <c r="H188" s="252"/>
      <c r="I188" s="252"/>
      <c r="J188" s="252"/>
      <c r="K188" s="252"/>
      <c r="L188" s="252"/>
      <c r="M188" s="252"/>
      <c r="N188" s="252"/>
      <c r="O188" s="252"/>
    </row>
    <row r="189" spans="1:15" ht="14.4">
      <c r="A189" s="63"/>
      <c r="B189" s="253" t="s">
        <v>638</v>
      </c>
      <c r="C189" s="254">
        <v>1530</v>
      </c>
      <c r="D189" s="254"/>
      <c r="E189" s="255"/>
      <c r="F189" s="255"/>
      <c r="G189" s="255"/>
      <c r="H189" s="256"/>
      <c r="I189" s="256"/>
      <c r="J189" s="256"/>
      <c r="K189" s="256"/>
      <c r="L189" s="256"/>
      <c r="M189" s="256"/>
      <c r="N189" s="256"/>
      <c r="O189" s="257"/>
    </row>
    <row r="190" spans="1:15" ht="14.4">
      <c r="A190" s="63"/>
      <c r="B190" s="259"/>
      <c r="C190" s="254"/>
      <c r="D190" s="254"/>
      <c r="E190" s="255"/>
      <c r="F190" s="255"/>
      <c r="G190" s="255"/>
      <c r="H190" s="256"/>
      <c r="I190" s="256"/>
      <c r="J190" s="256"/>
      <c r="K190" s="256"/>
      <c r="L190" s="256"/>
      <c r="M190" s="256"/>
      <c r="N190" s="256"/>
      <c r="O190" s="257"/>
    </row>
    <row r="191" spans="1:15" ht="14.4">
      <c r="A191" s="260" t="s">
        <v>639</v>
      </c>
      <c r="B191" s="261"/>
      <c r="C191" s="262">
        <v>9502</v>
      </c>
      <c r="D191" s="262">
        <f>SUM(C207)</f>
        <v>6502</v>
      </c>
      <c r="E191" s="262">
        <f t="shared" ref="E191:K191" si="64">SUM(D207)</f>
        <v>-29666.400000000001</v>
      </c>
      <c r="F191" s="262">
        <f t="shared" si="64"/>
        <v>-22766.400000000001</v>
      </c>
      <c r="G191" s="262">
        <f t="shared" si="64"/>
        <v>-17666.400000000001</v>
      </c>
      <c r="H191" s="262">
        <f t="shared" si="64"/>
        <v>-11366.400000000001</v>
      </c>
      <c r="I191" s="262">
        <f t="shared" si="64"/>
        <v>-866.40000000000146</v>
      </c>
      <c r="J191" s="262">
        <f t="shared" si="64"/>
        <v>937.59999999999854</v>
      </c>
      <c r="K191" s="262">
        <f t="shared" si="64"/>
        <v>1741.5999999999985</v>
      </c>
      <c r="L191" s="256"/>
      <c r="M191" s="256"/>
      <c r="N191" s="256"/>
      <c r="O191" s="257"/>
    </row>
    <row r="192" spans="1:15" ht="14.4">
      <c r="A192" s="260"/>
      <c r="B192" s="261"/>
      <c r="C192" s="263"/>
      <c r="D192" s="254"/>
      <c r="E192" s="258"/>
      <c r="F192" s="258"/>
      <c r="G192" s="258"/>
      <c r="H192" s="256"/>
      <c r="I192" s="256"/>
      <c r="J192" s="256"/>
      <c r="K192" s="256"/>
      <c r="L192" s="256"/>
      <c r="M192" s="256"/>
      <c r="N192" s="256"/>
      <c r="O192" s="257"/>
    </row>
    <row r="193" spans="1:15" ht="14.4">
      <c r="A193" s="63"/>
      <c r="C193" s="263" t="s">
        <v>640</v>
      </c>
      <c r="D193" s="263" t="s">
        <v>641</v>
      </c>
      <c r="E193" s="263" t="s">
        <v>642</v>
      </c>
      <c r="F193" s="263" t="s">
        <v>643</v>
      </c>
      <c r="G193" s="263" t="s">
        <v>644</v>
      </c>
      <c r="H193" s="263" t="s">
        <v>645</v>
      </c>
      <c r="I193" s="263" t="s">
        <v>646</v>
      </c>
      <c r="J193" s="263" t="s">
        <v>647</v>
      </c>
      <c r="K193" s="263" t="s">
        <v>648</v>
      </c>
      <c r="L193" s="263" t="s">
        <v>649</v>
      </c>
      <c r="M193" s="258"/>
      <c r="N193" s="258" t="s">
        <v>650</v>
      </c>
      <c r="O193" s="264"/>
    </row>
    <row r="194" spans="1:15" ht="14.4">
      <c r="A194" s="63"/>
      <c r="B194" s="259" t="s">
        <v>651</v>
      </c>
      <c r="C194" s="258">
        <v>750</v>
      </c>
      <c r="D194" s="258">
        <v>750</v>
      </c>
      <c r="E194" s="258">
        <v>750</v>
      </c>
      <c r="F194" s="258">
        <v>750</v>
      </c>
      <c r="G194" s="258">
        <v>750</v>
      </c>
      <c r="H194" s="258">
        <v>750</v>
      </c>
      <c r="I194" s="258">
        <v>750</v>
      </c>
      <c r="J194" s="258">
        <v>750</v>
      </c>
      <c r="K194" s="258">
        <v>750</v>
      </c>
      <c r="L194" s="265">
        <f>SUM(C194:K194)</f>
        <v>6750</v>
      </c>
      <c r="M194" s="258"/>
      <c r="N194" s="258"/>
      <c r="O194" s="264" t="s">
        <v>652</v>
      </c>
    </row>
    <row r="195" spans="1:15" ht="14.4">
      <c r="A195" s="63"/>
      <c r="B195" s="259" t="s">
        <v>653</v>
      </c>
      <c r="C195" s="258">
        <f>5000*120%</f>
        <v>6000</v>
      </c>
      <c r="D195" s="258">
        <v>48668.4</v>
      </c>
      <c r="E195" s="258">
        <v>3600</v>
      </c>
      <c r="F195" s="258">
        <f>4500*120%</f>
        <v>5400</v>
      </c>
      <c r="G195" s="258">
        <f>3500*120%</f>
        <v>4200</v>
      </c>
      <c r="H195" s="258">
        <v>0</v>
      </c>
      <c r="I195" s="254">
        <v>8696</v>
      </c>
      <c r="J195" s="254">
        <v>8696</v>
      </c>
      <c r="K195" s="254">
        <v>8696</v>
      </c>
      <c r="L195" s="265">
        <f>SUM(C195:K195)</f>
        <v>93956.4</v>
      </c>
      <c r="M195" s="266">
        <f>SUM(L194:L195)</f>
        <v>100706.4</v>
      </c>
      <c r="N195" s="258">
        <f>+L195/9</f>
        <v>10439.599999999999</v>
      </c>
      <c r="O195" s="264">
        <f>ROUNDUP(N195,-2)</f>
        <v>10500</v>
      </c>
    </row>
    <row r="196" spans="1:15" ht="14.4">
      <c r="A196" s="63"/>
      <c r="B196" s="259" t="s">
        <v>654</v>
      </c>
      <c r="C196" s="254">
        <f>SUM(C194:C195)</f>
        <v>6750</v>
      </c>
      <c r="D196" s="254">
        <f t="shared" ref="D196:K196" si="65">SUM(D194:D195)</f>
        <v>49418.400000000001</v>
      </c>
      <c r="E196" s="254">
        <f t="shared" si="65"/>
        <v>4350</v>
      </c>
      <c r="F196" s="254">
        <f t="shared" si="65"/>
        <v>6150</v>
      </c>
      <c r="G196" s="254">
        <f t="shared" si="65"/>
        <v>4950</v>
      </c>
      <c r="H196" s="254">
        <f t="shared" si="65"/>
        <v>750</v>
      </c>
      <c r="I196" s="254">
        <f t="shared" si="65"/>
        <v>9446</v>
      </c>
      <c r="J196" s="254">
        <f t="shared" si="65"/>
        <v>9446</v>
      </c>
      <c r="K196" s="254">
        <f t="shared" si="65"/>
        <v>9446</v>
      </c>
      <c r="L196" s="265">
        <f>SUM(C196:K196)</f>
        <v>100706.4</v>
      </c>
      <c r="M196" s="267" t="s">
        <v>655</v>
      </c>
      <c r="N196" s="258"/>
      <c r="O196" s="264"/>
    </row>
    <row r="197" spans="1:15" ht="14.4">
      <c r="A197" s="63"/>
      <c r="B197" s="259"/>
      <c r="C197" s="254"/>
      <c r="D197" s="254"/>
      <c r="E197" s="258"/>
      <c r="F197" s="258"/>
      <c r="G197" s="265"/>
      <c r="H197" s="265"/>
      <c r="I197" s="258"/>
      <c r="J197" s="258"/>
      <c r="K197" s="265"/>
      <c r="L197" s="265"/>
      <c r="M197" s="258"/>
      <c r="N197" s="258"/>
      <c r="O197" s="264"/>
    </row>
    <row r="198" spans="1:15" ht="14.4">
      <c r="A198" s="63"/>
      <c r="B198" s="259" t="s">
        <v>656</v>
      </c>
      <c r="C198" s="254">
        <f>+C191-C196</f>
        <v>2752</v>
      </c>
      <c r="D198" s="254">
        <f>+D191-D196</f>
        <v>-42916.4</v>
      </c>
      <c r="E198" s="254">
        <f t="shared" ref="E198:K198" si="66">+E191-E196</f>
        <v>-34016.400000000001</v>
      </c>
      <c r="F198" s="254">
        <f t="shared" si="66"/>
        <v>-28916.400000000001</v>
      </c>
      <c r="G198" s="254">
        <f t="shared" si="66"/>
        <v>-22616.400000000001</v>
      </c>
      <c r="H198" s="254">
        <f t="shared" si="66"/>
        <v>-12116.400000000001</v>
      </c>
      <c r="I198" s="254">
        <f t="shared" si="66"/>
        <v>-10312.400000000001</v>
      </c>
      <c r="J198" s="254">
        <f t="shared" si="66"/>
        <v>-8508.4000000000015</v>
      </c>
      <c r="K198" s="254">
        <f t="shared" si="66"/>
        <v>-7704.4000000000015</v>
      </c>
      <c r="L198" s="265"/>
      <c r="M198" s="258"/>
      <c r="N198" s="258"/>
      <c r="O198" s="264"/>
    </row>
    <row r="199" spans="1:15" ht="14.4">
      <c r="A199" s="63"/>
      <c r="B199" s="259"/>
      <c r="C199" s="254"/>
      <c r="D199" s="254"/>
      <c r="E199" s="258"/>
      <c r="F199" s="258"/>
      <c r="G199" s="265"/>
      <c r="H199" s="265"/>
      <c r="I199" s="258"/>
      <c r="J199" s="258"/>
      <c r="K199" s="265"/>
      <c r="L199" s="265"/>
      <c r="M199" s="258"/>
      <c r="N199" s="258"/>
      <c r="O199" s="264"/>
    </row>
    <row r="200" spans="1:15" ht="14.4">
      <c r="A200" s="63"/>
      <c r="B200" s="253" t="s">
        <v>657</v>
      </c>
      <c r="C200" s="254"/>
      <c r="D200" s="254"/>
      <c r="E200" s="258"/>
      <c r="F200" s="258"/>
      <c r="G200" s="265"/>
      <c r="H200" s="265"/>
      <c r="I200" s="258"/>
      <c r="J200" s="258"/>
      <c r="K200" s="265"/>
      <c r="L200" s="265"/>
      <c r="M200" s="258"/>
      <c r="N200" s="258"/>
      <c r="O200" s="264"/>
    </row>
    <row r="201" spans="1:15" ht="14.4">
      <c r="A201" s="63"/>
      <c r="B201" s="259" t="s">
        <v>658</v>
      </c>
      <c r="C201" s="254">
        <f>SUM(C194)</f>
        <v>750</v>
      </c>
      <c r="D201" s="254">
        <f t="shared" ref="D201:K201" si="67">SUM(D194)</f>
        <v>750</v>
      </c>
      <c r="E201" s="254">
        <f t="shared" si="67"/>
        <v>750</v>
      </c>
      <c r="F201" s="254">
        <f t="shared" si="67"/>
        <v>750</v>
      </c>
      <c r="G201" s="254">
        <f t="shared" si="67"/>
        <v>750</v>
      </c>
      <c r="H201" s="254">
        <f t="shared" si="67"/>
        <v>750</v>
      </c>
      <c r="I201" s="254">
        <f t="shared" si="67"/>
        <v>750</v>
      </c>
      <c r="J201" s="254">
        <f t="shared" si="67"/>
        <v>750</v>
      </c>
      <c r="K201" s="254">
        <f t="shared" si="67"/>
        <v>750</v>
      </c>
      <c r="L201" s="265"/>
      <c r="M201" s="258"/>
      <c r="N201" s="258"/>
      <c r="O201" s="264"/>
    </row>
    <row r="202" spans="1:15" ht="14.4">
      <c r="A202" s="63"/>
      <c r="B202" s="259" t="s">
        <v>659</v>
      </c>
      <c r="C202" s="254">
        <f>ROUNDUP(C195,-2)</f>
        <v>6000</v>
      </c>
      <c r="D202" s="254">
        <f t="shared" ref="D202:K202" si="68">ROUNDUP(D195,-2)</f>
        <v>48700</v>
      </c>
      <c r="E202" s="254">
        <f t="shared" si="68"/>
        <v>3600</v>
      </c>
      <c r="F202" s="254">
        <f t="shared" si="68"/>
        <v>5400</v>
      </c>
      <c r="G202" s="254">
        <f t="shared" si="68"/>
        <v>4200</v>
      </c>
      <c r="H202" s="254">
        <f t="shared" si="68"/>
        <v>0</v>
      </c>
      <c r="I202" s="254">
        <f t="shared" si="68"/>
        <v>8700</v>
      </c>
      <c r="J202" s="254">
        <f t="shared" si="68"/>
        <v>8700</v>
      </c>
      <c r="K202" s="254">
        <f t="shared" si="68"/>
        <v>8700</v>
      </c>
      <c r="L202" s="265"/>
      <c r="M202" s="258"/>
      <c r="N202" s="258"/>
      <c r="O202" s="264"/>
    </row>
    <row r="203" spans="1:15" ht="14.4">
      <c r="A203" s="63"/>
      <c r="B203" s="259" t="s">
        <v>660</v>
      </c>
      <c r="C203" s="254">
        <f>+$O$195-C202</f>
        <v>4500</v>
      </c>
      <c r="D203" s="254">
        <f>+$O$195-D202+2000</f>
        <v>-36200</v>
      </c>
      <c r="E203" s="254">
        <f>+$O$195-E202</f>
        <v>6900</v>
      </c>
      <c r="F203" s="254">
        <f>+$O$195-F202</f>
        <v>5100</v>
      </c>
      <c r="G203" s="254">
        <f>+$O$195-G202</f>
        <v>6300</v>
      </c>
      <c r="H203" s="254">
        <f>+$O$195-H202</f>
        <v>10500</v>
      </c>
      <c r="I203" s="254">
        <f>+$O$195-I202</f>
        <v>1800</v>
      </c>
      <c r="J203" s="254">
        <f>+$O$195-J202-1000</f>
        <v>800</v>
      </c>
      <c r="K203" s="254">
        <f>+$O$195-K202-1000</f>
        <v>800</v>
      </c>
      <c r="L203" s="265"/>
      <c r="M203" s="258"/>
      <c r="N203" s="258"/>
      <c r="O203" s="264"/>
    </row>
    <row r="204" spans="1:15" ht="14.4">
      <c r="A204" s="63"/>
      <c r="B204" s="268" t="s">
        <v>661</v>
      </c>
      <c r="C204" s="254"/>
      <c r="D204" s="254"/>
      <c r="E204" s="258"/>
      <c r="F204" s="258"/>
      <c r="G204" s="265"/>
      <c r="H204" s="265"/>
      <c r="I204" s="258"/>
      <c r="J204" s="258"/>
      <c r="K204" s="265"/>
      <c r="L204" s="265"/>
      <c r="M204" s="258"/>
      <c r="N204" s="258"/>
      <c r="O204" s="264"/>
    </row>
    <row r="205" spans="1:15" ht="14.4">
      <c r="A205" s="63"/>
      <c r="B205" s="269" t="s">
        <v>662</v>
      </c>
      <c r="C205" s="263">
        <v>3750</v>
      </c>
      <c r="D205" s="263">
        <f>SUM(D201:D203)</f>
        <v>13250</v>
      </c>
      <c r="E205" s="263">
        <f t="shared" ref="E205:K205" si="69">SUM(E201:E203)</f>
        <v>11250</v>
      </c>
      <c r="F205" s="263">
        <f t="shared" si="69"/>
        <v>11250</v>
      </c>
      <c r="G205" s="263">
        <f t="shared" si="69"/>
        <v>11250</v>
      </c>
      <c r="H205" s="263">
        <f t="shared" si="69"/>
        <v>11250</v>
      </c>
      <c r="I205" s="263">
        <f t="shared" si="69"/>
        <v>11250</v>
      </c>
      <c r="J205" s="263">
        <f t="shared" si="69"/>
        <v>10250</v>
      </c>
      <c r="K205" s="263">
        <f t="shared" si="69"/>
        <v>10250</v>
      </c>
      <c r="L205" s="265">
        <f>SUM(C205:K205)</f>
        <v>93750</v>
      </c>
      <c r="M205" s="270" t="s">
        <v>663</v>
      </c>
      <c r="N205" s="258"/>
      <c r="O205" s="264"/>
    </row>
    <row r="206" spans="1:15" ht="14.4">
      <c r="A206" s="63"/>
      <c r="B206" s="259"/>
      <c r="C206" s="254"/>
      <c r="D206" s="254"/>
      <c r="E206" s="254"/>
      <c r="F206" s="254"/>
      <c r="G206" s="254"/>
      <c r="H206" s="254"/>
      <c r="I206" s="254"/>
      <c r="J206" s="254"/>
      <c r="K206" s="254"/>
      <c r="L206" s="265"/>
      <c r="M206" s="270"/>
      <c r="N206" s="258"/>
      <c r="O206" s="264"/>
    </row>
    <row r="207" spans="1:15" ht="14.4">
      <c r="A207" s="63"/>
      <c r="B207" s="253" t="s">
        <v>664</v>
      </c>
      <c r="C207" s="274">
        <f>+C198+C205</f>
        <v>6502</v>
      </c>
      <c r="D207" s="274">
        <f>+D198+D205</f>
        <v>-29666.400000000001</v>
      </c>
      <c r="E207" s="274">
        <f t="shared" ref="E207:K207" si="70">+E198+E205</f>
        <v>-22766.400000000001</v>
      </c>
      <c r="F207" s="274">
        <f t="shared" si="70"/>
        <v>-17666.400000000001</v>
      </c>
      <c r="G207" s="274">
        <f t="shared" si="70"/>
        <v>-11366.400000000001</v>
      </c>
      <c r="H207" s="274">
        <f t="shared" si="70"/>
        <v>-866.40000000000146</v>
      </c>
      <c r="I207" s="274">
        <f t="shared" si="70"/>
        <v>937.59999999999854</v>
      </c>
      <c r="J207" s="274">
        <f t="shared" si="70"/>
        <v>1741.5999999999985</v>
      </c>
      <c r="K207" s="274">
        <f t="shared" si="70"/>
        <v>2545.5999999999985</v>
      </c>
      <c r="L207" s="258"/>
      <c r="M207" s="258"/>
      <c r="N207" s="258"/>
      <c r="O207" s="264"/>
    </row>
    <row r="208" spans="1:15" ht="14.4">
      <c r="A208" s="63"/>
      <c r="B208" s="253"/>
      <c r="C208" s="274"/>
      <c r="D208" s="274"/>
      <c r="E208" s="274"/>
      <c r="F208" s="274"/>
      <c r="G208" s="274"/>
      <c r="H208" s="274"/>
      <c r="I208" s="274"/>
      <c r="J208" s="274"/>
      <c r="K208" s="274"/>
      <c r="L208" s="258"/>
      <c r="M208" s="258"/>
      <c r="N208" s="258"/>
      <c r="O208" s="264"/>
    </row>
    <row r="209" spans="1:15">
      <c r="A209" s="63"/>
      <c r="B209" s="63"/>
      <c r="C209" s="264"/>
      <c r="D209" s="264"/>
      <c r="E209" s="264"/>
      <c r="F209" s="264"/>
      <c r="G209" s="264"/>
      <c r="H209" s="264"/>
      <c r="I209" s="264"/>
      <c r="J209" s="264"/>
      <c r="K209" s="264"/>
      <c r="L209" s="264"/>
      <c r="M209" s="264"/>
      <c r="N209" s="264"/>
      <c r="O209" s="264"/>
    </row>
    <row r="211" spans="1:15">
      <c r="A211" s="252" t="s">
        <v>207</v>
      </c>
      <c r="B211" s="252"/>
      <c r="C211" s="252"/>
      <c r="D211" s="252"/>
      <c r="E211" s="252"/>
      <c r="F211" s="252"/>
      <c r="G211" s="252"/>
      <c r="H211" s="252"/>
      <c r="I211" s="252"/>
      <c r="J211" s="252"/>
      <c r="K211" s="252"/>
      <c r="L211" s="252"/>
      <c r="M211" s="252"/>
      <c r="N211" s="252"/>
      <c r="O211" s="252"/>
    </row>
    <row r="212" spans="1:15">
      <c r="A212" s="252"/>
      <c r="B212" s="252"/>
      <c r="C212" s="252"/>
      <c r="D212" s="252"/>
      <c r="E212" s="252"/>
      <c r="F212" s="252"/>
      <c r="G212" s="252"/>
      <c r="H212" s="252"/>
      <c r="I212" s="252"/>
      <c r="J212" s="252"/>
      <c r="K212" s="252"/>
      <c r="L212" s="252"/>
      <c r="M212" s="252"/>
      <c r="N212" s="252"/>
      <c r="O212" s="252"/>
    </row>
    <row r="213" spans="1:15" ht="14.4">
      <c r="A213" s="63"/>
      <c r="B213" s="253" t="s">
        <v>638</v>
      </c>
      <c r="C213" s="254">
        <v>3018</v>
      </c>
      <c r="D213" s="254"/>
      <c r="E213" s="255"/>
      <c r="F213" s="255"/>
      <c r="G213" s="255"/>
      <c r="H213" s="256"/>
      <c r="I213" s="256"/>
      <c r="J213" s="256"/>
      <c r="K213" s="256"/>
      <c r="L213" s="256"/>
      <c r="M213" s="256"/>
      <c r="N213" s="256"/>
      <c r="O213" s="257"/>
    </row>
    <row r="214" spans="1:15" ht="14.4">
      <c r="A214" s="63"/>
      <c r="B214" s="259"/>
      <c r="C214" s="254"/>
      <c r="D214" s="254"/>
      <c r="E214" s="255"/>
      <c r="F214" s="255"/>
      <c r="G214" s="255"/>
      <c r="H214" s="256"/>
      <c r="I214" s="256"/>
      <c r="J214" s="256"/>
      <c r="K214" s="256"/>
      <c r="L214" s="256"/>
      <c r="M214" s="256"/>
      <c r="N214" s="256"/>
      <c r="O214" s="257"/>
    </row>
    <row r="215" spans="1:15" ht="14.4">
      <c r="A215" s="260" t="s">
        <v>639</v>
      </c>
      <c r="B215" s="261"/>
      <c r="C215" s="262">
        <v>7024.61</v>
      </c>
      <c r="D215" s="262">
        <f>SUM(C231)</f>
        <v>8594.61</v>
      </c>
      <c r="E215" s="262">
        <f t="shared" ref="E215:K215" si="71">SUM(D231)</f>
        <v>3144.6100000000006</v>
      </c>
      <c r="F215" s="262">
        <f t="shared" si="71"/>
        <v>5314.6100000000006</v>
      </c>
      <c r="G215" s="262">
        <f t="shared" si="71"/>
        <v>7484.6100000000006</v>
      </c>
      <c r="H215" s="262">
        <f t="shared" si="71"/>
        <v>7554.6100000000006</v>
      </c>
      <c r="I215" s="262">
        <f t="shared" si="71"/>
        <v>9604.61</v>
      </c>
      <c r="J215" s="262">
        <f t="shared" si="71"/>
        <v>9064.61</v>
      </c>
      <c r="K215" s="262">
        <f t="shared" si="71"/>
        <v>8524.61</v>
      </c>
      <c r="L215" s="256"/>
      <c r="M215" s="256"/>
      <c r="N215" s="256"/>
      <c r="O215" s="257"/>
    </row>
    <row r="216" spans="1:15" ht="14.4">
      <c r="A216" s="260"/>
      <c r="B216" s="261"/>
      <c r="C216" s="263"/>
      <c r="D216" s="254"/>
      <c r="E216" s="258"/>
      <c r="F216" s="258"/>
      <c r="G216" s="258"/>
      <c r="H216" s="256"/>
      <c r="I216" s="256"/>
      <c r="J216" s="256"/>
      <c r="K216" s="256"/>
      <c r="L216" s="256"/>
      <c r="M216" s="256"/>
      <c r="N216" s="256"/>
      <c r="O216" s="257"/>
    </row>
    <row r="217" spans="1:15" ht="14.4">
      <c r="A217" s="63"/>
      <c r="C217" s="263" t="s">
        <v>640</v>
      </c>
      <c r="D217" s="263" t="s">
        <v>641</v>
      </c>
      <c r="E217" s="263" t="s">
        <v>642</v>
      </c>
      <c r="F217" s="263" t="s">
        <v>643</v>
      </c>
      <c r="G217" s="263" t="s">
        <v>644</v>
      </c>
      <c r="H217" s="263" t="s">
        <v>645</v>
      </c>
      <c r="I217" s="263" t="s">
        <v>646</v>
      </c>
      <c r="J217" s="263" t="s">
        <v>647</v>
      </c>
      <c r="K217" s="263" t="s">
        <v>648</v>
      </c>
      <c r="L217" s="263" t="s">
        <v>649</v>
      </c>
      <c r="M217" s="258"/>
      <c r="N217" s="258" t="s">
        <v>650</v>
      </c>
      <c r="O217" s="264"/>
    </row>
    <row r="218" spans="1:15" ht="14.4">
      <c r="A218" s="63"/>
      <c r="B218" s="259" t="s">
        <v>651</v>
      </c>
      <c r="C218" s="258">
        <v>1500</v>
      </c>
      <c r="D218" s="258">
        <v>1500</v>
      </c>
      <c r="E218" s="258">
        <v>1500</v>
      </c>
      <c r="F218" s="258">
        <v>1500</v>
      </c>
      <c r="G218" s="258">
        <v>1500</v>
      </c>
      <c r="H218" s="258">
        <v>1500</v>
      </c>
      <c r="I218" s="258">
        <v>1500</v>
      </c>
      <c r="J218" s="258">
        <v>1500</v>
      </c>
      <c r="K218" s="258">
        <v>1500</v>
      </c>
      <c r="L218" s="265">
        <f>SUM(C218:K218)</f>
        <v>13500</v>
      </c>
      <c r="M218" s="258"/>
      <c r="N218" s="258"/>
      <c r="O218" s="264" t="s">
        <v>652</v>
      </c>
    </row>
    <row r="219" spans="1:15" ht="14.4">
      <c r="A219" s="63"/>
      <c r="B219" s="259" t="s">
        <v>653</v>
      </c>
      <c r="C219" s="258">
        <v>930</v>
      </c>
      <c r="D219" s="258">
        <v>7650</v>
      </c>
      <c r="E219" s="258">
        <f>25*120%</f>
        <v>30</v>
      </c>
      <c r="F219" s="258">
        <v>30</v>
      </c>
      <c r="G219" s="258">
        <f>1775*120%</f>
        <v>2130</v>
      </c>
      <c r="H219" s="258">
        <f>125*120%</f>
        <v>150</v>
      </c>
      <c r="I219" s="254">
        <v>2740</v>
      </c>
      <c r="J219" s="254">
        <v>2740</v>
      </c>
      <c r="K219" s="254">
        <v>2740</v>
      </c>
      <c r="L219" s="265">
        <f>SUM(C219:K219)</f>
        <v>19140</v>
      </c>
      <c r="M219" s="266">
        <f>SUM(L218:L219)</f>
        <v>32640</v>
      </c>
      <c r="N219" s="258">
        <f>+L219/9</f>
        <v>2126.6666666666665</v>
      </c>
      <c r="O219" s="264">
        <f>ROUNDUP(N219,-2)</f>
        <v>2200</v>
      </c>
    </row>
    <row r="220" spans="1:15" ht="14.4">
      <c r="A220" s="63"/>
      <c r="B220" s="259" t="s">
        <v>654</v>
      </c>
      <c r="C220" s="254">
        <f>SUM(C218:C219)</f>
        <v>2430</v>
      </c>
      <c r="D220" s="254">
        <f t="shared" ref="D220:K220" si="72">SUM(D218:D219)</f>
        <v>9150</v>
      </c>
      <c r="E220" s="254">
        <f t="shared" si="72"/>
        <v>1530</v>
      </c>
      <c r="F220" s="254">
        <f t="shared" si="72"/>
        <v>1530</v>
      </c>
      <c r="G220" s="254">
        <f t="shared" si="72"/>
        <v>3630</v>
      </c>
      <c r="H220" s="254">
        <f t="shared" si="72"/>
        <v>1650</v>
      </c>
      <c r="I220" s="254">
        <f t="shared" si="72"/>
        <v>4240</v>
      </c>
      <c r="J220" s="254">
        <f t="shared" si="72"/>
        <v>4240</v>
      </c>
      <c r="K220" s="254">
        <f t="shared" si="72"/>
        <v>4240</v>
      </c>
      <c r="L220" s="265">
        <f>SUM(C220:K220)</f>
        <v>32640</v>
      </c>
      <c r="M220" s="267" t="s">
        <v>655</v>
      </c>
      <c r="N220" s="258"/>
      <c r="O220" s="264"/>
    </row>
    <row r="221" spans="1:15" ht="14.4">
      <c r="A221" s="63"/>
      <c r="B221" s="259"/>
      <c r="C221" s="254"/>
      <c r="D221" s="254"/>
      <c r="E221" s="258"/>
      <c r="F221" s="258"/>
      <c r="G221" s="265"/>
      <c r="H221" s="265"/>
      <c r="I221" s="258"/>
      <c r="J221" s="258"/>
      <c r="K221" s="265"/>
      <c r="L221" s="265"/>
      <c r="M221" s="258"/>
      <c r="N221" s="258">
        <v>229740</v>
      </c>
      <c r="O221" s="264"/>
    </row>
    <row r="222" spans="1:15" ht="14.4">
      <c r="A222" s="63"/>
      <c r="B222" s="259" t="s">
        <v>656</v>
      </c>
      <c r="C222" s="254">
        <f>+C215-C220</f>
        <v>4594.6099999999997</v>
      </c>
      <c r="D222" s="254">
        <f>+D215-D220</f>
        <v>-555.38999999999942</v>
      </c>
      <c r="E222" s="254">
        <f t="shared" ref="E222:K222" si="73">+E215-E220</f>
        <v>1614.6100000000006</v>
      </c>
      <c r="F222" s="254">
        <f t="shared" si="73"/>
        <v>3784.6100000000006</v>
      </c>
      <c r="G222" s="254">
        <f t="shared" si="73"/>
        <v>3854.6100000000006</v>
      </c>
      <c r="H222" s="254">
        <f t="shared" si="73"/>
        <v>5904.6100000000006</v>
      </c>
      <c r="I222" s="254">
        <f t="shared" si="73"/>
        <v>5364.6100000000006</v>
      </c>
      <c r="J222" s="254">
        <f t="shared" si="73"/>
        <v>4824.6100000000006</v>
      </c>
      <c r="K222" s="254">
        <f t="shared" si="73"/>
        <v>4284.6100000000006</v>
      </c>
      <c r="L222" s="265"/>
      <c r="M222" s="258" t="s">
        <v>667</v>
      </c>
      <c r="N222" s="258"/>
      <c r="O222" s="264"/>
    </row>
    <row r="223" spans="1:15" ht="14.4">
      <c r="A223" s="63"/>
      <c r="B223" s="259"/>
      <c r="C223" s="254"/>
      <c r="D223" s="254"/>
      <c r="E223" s="258"/>
      <c r="F223" s="258"/>
      <c r="G223" s="265"/>
      <c r="H223" s="265"/>
      <c r="I223" s="258"/>
      <c r="J223" s="258"/>
      <c r="K223" s="265"/>
      <c r="L223" s="265"/>
      <c r="M223" s="258" t="s">
        <v>668</v>
      </c>
      <c r="N223" s="258">
        <f>-192000-18600</f>
        <v>-210600</v>
      </c>
      <c r="O223" s="264"/>
    </row>
    <row r="224" spans="1:15" ht="14.4">
      <c r="A224" s="63"/>
      <c r="B224" s="253" t="s">
        <v>657</v>
      </c>
      <c r="C224" s="254"/>
      <c r="D224" s="254"/>
      <c r="E224" s="258"/>
      <c r="F224" s="258"/>
      <c r="G224" s="265"/>
      <c r="H224" s="265"/>
      <c r="I224" s="258"/>
      <c r="J224" s="258"/>
      <c r="K224" s="265"/>
      <c r="L224" s="265"/>
      <c r="M224" s="258" t="s">
        <v>669</v>
      </c>
      <c r="N224" s="258">
        <f>SUM(N221:N223)</f>
        <v>19140</v>
      </c>
      <c r="O224" s="264"/>
    </row>
    <row r="225" spans="1:15" ht="14.4">
      <c r="A225" s="63"/>
      <c r="B225" s="259" t="s">
        <v>658</v>
      </c>
      <c r="C225" s="254">
        <f>SUM(C218)</f>
        <v>1500</v>
      </c>
      <c r="D225" s="254">
        <f t="shared" ref="D225:K225" si="74">SUM(D218)</f>
        <v>1500</v>
      </c>
      <c r="E225" s="254">
        <f t="shared" si="74"/>
        <v>1500</v>
      </c>
      <c r="F225" s="254">
        <f t="shared" si="74"/>
        <v>1500</v>
      </c>
      <c r="G225" s="254">
        <f t="shared" si="74"/>
        <v>1500</v>
      </c>
      <c r="H225" s="254">
        <f t="shared" si="74"/>
        <v>1500</v>
      </c>
      <c r="I225" s="254">
        <f t="shared" si="74"/>
        <v>1500</v>
      </c>
      <c r="J225" s="254">
        <f t="shared" si="74"/>
        <v>1500</v>
      </c>
      <c r="K225" s="254">
        <f t="shared" si="74"/>
        <v>1500</v>
      </c>
      <c r="L225" s="265"/>
      <c r="M225" s="258" t="s">
        <v>670</v>
      </c>
      <c r="N225" s="258">
        <f>+N224/9</f>
        <v>2126.6666666666665</v>
      </c>
      <c r="O225" s="264">
        <f>ROUNDUP(N225,-2)</f>
        <v>2200</v>
      </c>
    </row>
    <row r="226" spans="1:15" ht="14.4">
      <c r="A226" s="63"/>
      <c r="B226" s="259" t="s">
        <v>659</v>
      </c>
      <c r="C226" s="254">
        <f>ROUNDUP(C219,-2)</f>
        <v>1000</v>
      </c>
      <c r="D226" s="254">
        <f t="shared" ref="D226:K226" si="75">ROUNDUP(D219,-2)</f>
        <v>7700</v>
      </c>
      <c r="E226" s="254">
        <f t="shared" si="75"/>
        <v>100</v>
      </c>
      <c r="F226" s="254">
        <f t="shared" si="75"/>
        <v>100</v>
      </c>
      <c r="G226" s="254">
        <f t="shared" si="75"/>
        <v>2200</v>
      </c>
      <c r="H226" s="254">
        <f t="shared" si="75"/>
        <v>200</v>
      </c>
      <c r="I226" s="254">
        <f t="shared" si="75"/>
        <v>2800</v>
      </c>
      <c r="J226" s="254">
        <f t="shared" si="75"/>
        <v>2800</v>
      </c>
      <c r="K226" s="254">
        <f t="shared" si="75"/>
        <v>2800</v>
      </c>
      <c r="L226" s="265"/>
      <c r="M226" s="258"/>
      <c r="N226" s="258"/>
      <c r="O226" s="264"/>
    </row>
    <row r="227" spans="1:15" ht="14.4">
      <c r="A227" s="63"/>
      <c r="B227" s="259" t="s">
        <v>660</v>
      </c>
      <c r="C227" s="254">
        <f>+$O$219-C226</f>
        <v>1200</v>
      </c>
      <c r="D227" s="254">
        <f t="shared" ref="D227:K227" si="76">+$O$219-D226</f>
        <v>-5500</v>
      </c>
      <c r="E227" s="254">
        <f t="shared" si="76"/>
        <v>2100</v>
      </c>
      <c r="F227" s="254">
        <f t="shared" si="76"/>
        <v>2100</v>
      </c>
      <c r="G227" s="254">
        <f t="shared" si="76"/>
        <v>0</v>
      </c>
      <c r="H227" s="254">
        <f t="shared" si="76"/>
        <v>2000</v>
      </c>
      <c r="I227" s="254">
        <f t="shared" si="76"/>
        <v>-600</v>
      </c>
      <c r="J227" s="254">
        <f t="shared" si="76"/>
        <v>-600</v>
      </c>
      <c r="K227" s="254">
        <f t="shared" si="76"/>
        <v>-600</v>
      </c>
      <c r="L227" s="265"/>
      <c r="M227" s="258"/>
      <c r="N227" s="258"/>
      <c r="O227" s="264"/>
    </row>
    <row r="228" spans="1:15" ht="14.4">
      <c r="A228" s="63"/>
      <c r="B228" s="268" t="s">
        <v>661</v>
      </c>
      <c r="C228" s="254"/>
      <c r="D228" s="254"/>
      <c r="E228" s="258"/>
      <c r="F228" s="258"/>
      <c r="G228" s="265"/>
      <c r="H228" s="265"/>
      <c r="I228" s="258"/>
      <c r="J228" s="258"/>
      <c r="K228" s="265"/>
      <c r="L228" s="265"/>
      <c r="M228" s="258"/>
      <c r="N228" s="258"/>
      <c r="O228" s="264"/>
    </row>
    <row r="229" spans="1:15" ht="14.4">
      <c r="A229" s="63"/>
      <c r="B229" s="269" t="s">
        <v>662</v>
      </c>
      <c r="C229" s="263">
        <v>4000</v>
      </c>
      <c r="D229" s="263">
        <f>SUM(D225:D227)</f>
        <v>3700</v>
      </c>
      <c r="E229" s="263">
        <f t="shared" ref="E229:K229" si="77">SUM(E225:E227)</f>
        <v>3700</v>
      </c>
      <c r="F229" s="263">
        <f t="shared" si="77"/>
        <v>3700</v>
      </c>
      <c r="G229" s="263">
        <f t="shared" si="77"/>
        <v>3700</v>
      </c>
      <c r="H229" s="263">
        <f t="shared" si="77"/>
        <v>3700</v>
      </c>
      <c r="I229" s="263">
        <f t="shared" si="77"/>
        <v>3700</v>
      </c>
      <c r="J229" s="263">
        <f t="shared" si="77"/>
        <v>3700</v>
      </c>
      <c r="K229" s="263">
        <f t="shared" si="77"/>
        <v>3700</v>
      </c>
      <c r="L229" s="265">
        <f>SUM(C229:K229)</f>
        <v>33600</v>
      </c>
      <c r="M229" s="270" t="s">
        <v>663</v>
      </c>
      <c r="N229" s="258"/>
      <c r="O229" s="264"/>
    </row>
    <row r="230" spans="1:15" ht="14.4">
      <c r="A230" s="63"/>
      <c r="B230" s="259"/>
      <c r="C230" s="254"/>
      <c r="D230" s="254"/>
      <c r="E230" s="254"/>
      <c r="F230" s="254"/>
      <c r="G230" s="254"/>
      <c r="H230" s="254"/>
      <c r="I230" s="254"/>
      <c r="J230" s="254"/>
      <c r="K230" s="254"/>
      <c r="L230" s="265"/>
      <c r="M230" s="270"/>
      <c r="N230" s="258"/>
      <c r="O230" s="264"/>
    </row>
    <row r="231" spans="1:15" ht="14.4">
      <c r="A231" s="63"/>
      <c r="B231" s="253" t="s">
        <v>664</v>
      </c>
      <c r="C231" s="274">
        <f>+C222+C229</f>
        <v>8594.61</v>
      </c>
      <c r="D231" s="274">
        <f>+D222+D229</f>
        <v>3144.6100000000006</v>
      </c>
      <c r="E231" s="274">
        <f t="shared" ref="E231:K231" si="78">+E222+E229</f>
        <v>5314.6100000000006</v>
      </c>
      <c r="F231" s="274">
        <f t="shared" si="78"/>
        <v>7484.6100000000006</v>
      </c>
      <c r="G231" s="274">
        <f t="shared" si="78"/>
        <v>7554.6100000000006</v>
      </c>
      <c r="H231" s="274">
        <f t="shared" si="78"/>
        <v>9604.61</v>
      </c>
      <c r="I231" s="274">
        <f t="shared" si="78"/>
        <v>9064.61</v>
      </c>
      <c r="J231" s="274">
        <f t="shared" si="78"/>
        <v>8524.61</v>
      </c>
      <c r="K231" s="274">
        <f t="shared" si="78"/>
        <v>7984.6100000000006</v>
      </c>
      <c r="L231" s="258"/>
      <c r="M231" s="258"/>
      <c r="N231" s="258"/>
      <c r="O231" s="264"/>
    </row>
    <row r="232" spans="1:15" ht="14.4">
      <c r="A232" s="63"/>
      <c r="B232" s="253"/>
      <c r="C232" s="274"/>
      <c r="D232" s="274"/>
      <c r="E232" s="274"/>
      <c r="F232" s="274"/>
      <c r="G232" s="274"/>
      <c r="H232" s="274"/>
      <c r="I232" s="274"/>
      <c r="J232" s="274"/>
      <c r="K232" s="274"/>
      <c r="L232" s="258"/>
      <c r="M232" s="258"/>
      <c r="N232" s="258"/>
      <c r="O232" s="264"/>
    </row>
    <row r="233" spans="1:15">
      <c r="A233" s="63"/>
      <c r="B233" s="63"/>
      <c r="C233" s="264"/>
      <c r="D233" s="264"/>
      <c r="E233" s="264"/>
      <c r="F233" s="264"/>
      <c r="G233" s="264"/>
      <c r="H233" s="264"/>
      <c r="I233" s="264"/>
      <c r="J233" s="264"/>
      <c r="K233" s="264"/>
      <c r="L233" s="264"/>
      <c r="M233" s="264"/>
      <c r="N233" s="264"/>
      <c r="O233" s="264"/>
    </row>
    <row r="234" spans="1:15">
      <c r="A234" s="63"/>
      <c r="O234" s="63"/>
    </row>
    <row r="235" spans="1:15">
      <c r="A235" s="252" t="s">
        <v>208</v>
      </c>
      <c r="B235" s="252"/>
      <c r="C235" s="252"/>
      <c r="D235" s="252"/>
      <c r="E235" s="252"/>
      <c r="F235" s="252"/>
      <c r="G235" s="252"/>
      <c r="H235" s="252"/>
      <c r="I235" s="252"/>
      <c r="J235" s="252"/>
      <c r="K235" s="252"/>
      <c r="L235" s="252"/>
      <c r="M235" s="252"/>
      <c r="N235" s="252"/>
      <c r="O235" s="252"/>
    </row>
    <row r="236" spans="1:15">
      <c r="A236" s="252"/>
      <c r="B236" s="252"/>
      <c r="C236" s="252"/>
      <c r="D236" s="252"/>
      <c r="E236" s="252"/>
      <c r="F236" s="252"/>
      <c r="G236" s="252"/>
      <c r="H236" s="252"/>
      <c r="I236" s="252"/>
      <c r="J236" s="252"/>
      <c r="K236" s="252"/>
      <c r="L236" s="252"/>
      <c r="M236" s="252"/>
      <c r="N236" s="252"/>
      <c r="O236" s="252"/>
    </row>
    <row r="237" spans="1:15" ht="14.4">
      <c r="A237" s="63"/>
      <c r="B237" s="253" t="s">
        <v>638</v>
      </c>
      <c r="C237" s="254">
        <v>8075</v>
      </c>
      <c r="D237" s="254"/>
      <c r="E237" s="255"/>
      <c r="F237" s="255"/>
      <c r="G237" s="255"/>
      <c r="H237" s="256"/>
      <c r="I237" s="256"/>
      <c r="J237" s="256"/>
      <c r="K237" s="256"/>
      <c r="L237" s="256"/>
      <c r="M237" s="256"/>
      <c r="N237" s="256"/>
      <c r="O237" s="257"/>
    </row>
    <row r="238" spans="1:15" ht="14.4">
      <c r="A238" s="63"/>
      <c r="B238" s="259"/>
      <c r="C238" s="254"/>
      <c r="D238" s="254"/>
      <c r="E238" s="255"/>
      <c r="F238" s="255"/>
      <c r="G238" s="255"/>
      <c r="H238" s="256"/>
      <c r="I238" s="256"/>
      <c r="J238" s="256"/>
      <c r="K238" s="256"/>
      <c r="L238" s="256"/>
      <c r="M238" s="256"/>
      <c r="N238" s="256"/>
      <c r="O238" s="257"/>
    </row>
    <row r="239" spans="1:15" ht="14.4">
      <c r="A239" s="260" t="s">
        <v>639</v>
      </c>
      <c r="B239" s="261"/>
      <c r="C239" s="262">
        <v>57978.29</v>
      </c>
      <c r="D239" s="262">
        <f>SUM(C255)</f>
        <v>60338.29</v>
      </c>
      <c r="E239" s="262">
        <f t="shared" ref="E239:K239" si="79">SUM(D255)</f>
        <v>57588.29</v>
      </c>
      <c r="F239" s="262">
        <f t="shared" si="79"/>
        <v>63538.29</v>
      </c>
      <c r="G239" s="262">
        <f t="shared" si="79"/>
        <v>58688.29</v>
      </c>
      <c r="H239" s="262">
        <f t="shared" si="79"/>
        <v>62238.29</v>
      </c>
      <c r="I239" s="262">
        <f t="shared" si="79"/>
        <v>68188.290000000008</v>
      </c>
      <c r="J239" s="262">
        <f t="shared" si="79"/>
        <v>67538.290000000008</v>
      </c>
      <c r="K239" s="262">
        <f t="shared" si="79"/>
        <v>66888.290000000008</v>
      </c>
      <c r="L239" s="256"/>
      <c r="M239" s="256"/>
      <c r="N239" s="256"/>
      <c r="O239" s="257"/>
    </row>
    <row r="240" spans="1:15" ht="14.4">
      <c r="A240" s="260"/>
      <c r="B240" s="261"/>
      <c r="C240" s="263"/>
      <c r="D240" s="254"/>
      <c r="E240" s="258"/>
      <c r="F240" s="258"/>
      <c r="G240" s="258"/>
      <c r="H240" s="256"/>
      <c r="I240" s="256"/>
      <c r="J240" s="256"/>
      <c r="K240" s="256"/>
      <c r="L240" s="256"/>
      <c r="M240" s="256"/>
      <c r="N240" s="256"/>
      <c r="O240" s="257"/>
    </row>
    <row r="241" spans="1:15" ht="14.4">
      <c r="A241" s="63"/>
      <c r="C241" s="263" t="s">
        <v>640</v>
      </c>
      <c r="D241" s="263" t="s">
        <v>641</v>
      </c>
      <c r="E241" s="263" t="s">
        <v>642</v>
      </c>
      <c r="F241" s="263" t="s">
        <v>643</v>
      </c>
      <c r="G241" s="263" t="s">
        <v>644</v>
      </c>
      <c r="H241" s="263" t="s">
        <v>645</v>
      </c>
      <c r="I241" s="263" t="s">
        <v>646</v>
      </c>
      <c r="J241" s="263" t="s">
        <v>647</v>
      </c>
      <c r="K241" s="263" t="s">
        <v>648</v>
      </c>
      <c r="L241" s="263" t="s">
        <v>649</v>
      </c>
      <c r="M241" s="258"/>
      <c r="N241" s="258" t="s">
        <v>650</v>
      </c>
      <c r="O241" s="264"/>
    </row>
    <row r="242" spans="1:15" ht="14.4">
      <c r="A242" s="63"/>
      <c r="B242" s="259" t="s">
        <v>651</v>
      </c>
      <c r="C242" s="258">
        <v>1000</v>
      </c>
      <c r="D242" s="258">
        <v>1000</v>
      </c>
      <c r="E242" s="258">
        <v>1000</v>
      </c>
      <c r="F242" s="258">
        <v>1000</v>
      </c>
      <c r="G242" s="258">
        <v>1000</v>
      </c>
      <c r="H242" s="258">
        <v>1000</v>
      </c>
      <c r="I242" s="258">
        <v>1000</v>
      </c>
      <c r="J242" s="258">
        <v>1000</v>
      </c>
      <c r="K242" s="258">
        <v>1000</v>
      </c>
      <c r="L242" s="265">
        <f>SUM(C242:K242)</f>
        <v>9000</v>
      </c>
      <c r="M242" s="258"/>
      <c r="N242" s="258"/>
      <c r="O242" s="264" t="s">
        <v>652</v>
      </c>
    </row>
    <row r="243" spans="1:15" ht="14.4">
      <c r="A243" s="63"/>
      <c r="B243" s="259" t="s">
        <v>653</v>
      </c>
      <c r="C243" s="258">
        <v>5640</v>
      </c>
      <c r="D243" s="258">
        <f>7250*120%</f>
        <v>8700</v>
      </c>
      <c r="E243" s="258">
        <v>0</v>
      </c>
      <c r="F243" s="258">
        <f>9000*120%</f>
        <v>10800</v>
      </c>
      <c r="G243" s="258">
        <v>2400</v>
      </c>
      <c r="H243" s="258">
        <v>0</v>
      </c>
      <c r="I243" s="254">
        <f>SUM(191000-174500)*120%/3</f>
        <v>6600</v>
      </c>
      <c r="J243" s="254">
        <f t="shared" ref="J243:K243" si="80">SUM(191000-174500)*120%/3</f>
        <v>6600</v>
      </c>
      <c r="K243" s="254">
        <f t="shared" si="80"/>
        <v>6600</v>
      </c>
      <c r="L243" s="265">
        <f>SUM(C243:K243)</f>
        <v>47340</v>
      </c>
      <c r="M243" s="266">
        <f>SUM(L242:L243)</f>
        <v>56340</v>
      </c>
      <c r="N243" s="258">
        <f>+L243/9</f>
        <v>5260</v>
      </c>
      <c r="O243" s="264">
        <f>ROUNDUP(N243,-2)</f>
        <v>5300</v>
      </c>
    </row>
    <row r="244" spans="1:15" ht="14.4">
      <c r="A244" s="63"/>
      <c r="B244" s="259" t="s">
        <v>654</v>
      </c>
      <c r="C244" s="254">
        <f>SUM(C242:C243)</f>
        <v>6640</v>
      </c>
      <c r="D244" s="254">
        <f t="shared" ref="D244:K244" si="81">SUM(D242:D243)</f>
        <v>9700</v>
      </c>
      <c r="E244" s="254">
        <f t="shared" si="81"/>
        <v>1000</v>
      </c>
      <c r="F244" s="254">
        <f t="shared" si="81"/>
        <v>11800</v>
      </c>
      <c r="G244" s="254">
        <f t="shared" si="81"/>
        <v>3400</v>
      </c>
      <c r="H244" s="254">
        <f t="shared" si="81"/>
        <v>1000</v>
      </c>
      <c r="I244" s="254">
        <f t="shared" si="81"/>
        <v>7600</v>
      </c>
      <c r="J244" s="254">
        <f t="shared" si="81"/>
        <v>7600</v>
      </c>
      <c r="K244" s="254">
        <f t="shared" si="81"/>
        <v>7600</v>
      </c>
      <c r="L244" s="265">
        <f>SUM(C244:K244)</f>
        <v>56340</v>
      </c>
      <c r="M244" s="267" t="s">
        <v>655</v>
      </c>
      <c r="N244" s="258"/>
      <c r="O244" s="264"/>
    </row>
    <row r="245" spans="1:15" ht="14.4">
      <c r="A245" s="63"/>
      <c r="B245" s="259"/>
      <c r="C245" s="254"/>
      <c r="D245" s="254"/>
      <c r="E245" s="258"/>
      <c r="F245" s="258"/>
      <c r="G245" s="265"/>
      <c r="H245" s="265"/>
      <c r="I245" s="258"/>
      <c r="J245" s="258"/>
      <c r="K245" s="265"/>
      <c r="L245" s="265"/>
      <c r="M245" s="258"/>
      <c r="N245" s="258">
        <v>256740</v>
      </c>
      <c r="O245" s="264"/>
    </row>
    <row r="246" spans="1:15" ht="14.4">
      <c r="A246" s="63"/>
      <c r="B246" s="259" t="s">
        <v>656</v>
      </c>
      <c r="C246" s="254">
        <f>+C239-C244</f>
        <v>51338.29</v>
      </c>
      <c r="D246" s="254">
        <f>+D239-D244</f>
        <v>50638.29</v>
      </c>
      <c r="E246" s="254">
        <f t="shared" ref="E246:K246" si="82">+E239-E244</f>
        <v>56588.29</v>
      </c>
      <c r="F246" s="254">
        <f t="shared" si="82"/>
        <v>51738.29</v>
      </c>
      <c r="G246" s="254">
        <f t="shared" si="82"/>
        <v>55288.29</v>
      </c>
      <c r="H246" s="254">
        <f t="shared" si="82"/>
        <v>61238.29</v>
      </c>
      <c r="I246" s="254">
        <f t="shared" si="82"/>
        <v>60588.290000000008</v>
      </c>
      <c r="J246" s="254">
        <f t="shared" si="82"/>
        <v>59938.290000000008</v>
      </c>
      <c r="K246" s="254">
        <f t="shared" si="82"/>
        <v>59288.290000000008</v>
      </c>
      <c r="L246" s="265"/>
      <c r="M246" s="258" t="s">
        <v>667</v>
      </c>
      <c r="N246" s="258"/>
      <c r="O246" s="264"/>
    </row>
    <row r="247" spans="1:15" ht="14.4">
      <c r="A247" s="63"/>
      <c r="B247" s="259"/>
      <c r="C247" s="254"/>
      <c r="D247" s="254"/>
      <c r="E247" s="258"/>
      <c r="F247" s="258"/>
      <c r="G247" s="265"/>
      <c r="H247" s="265"/>
      <c r="I247" s="258"/>
      <c r="J247" s="258"/>
      <c r="K247" s="265"/>
      <c r="L247" s="265"/>
      <c r="M247" s="258" t="s">
        <v>671</v>
      </c>
      <c r="N247" s="258">
        <f>-174500*120%</f>
        <v>-209400</v>
      </c>
      <c r="O247" s="264"/>
    </row>
    <row r="248" spans="1:15" ht="14.4">
      <c r="A248" s="63"/>
      <c r="B248" s="253" t="s">
        <v>657</v>
      </c>
      <c r="C248" s="254"/>
      <c r="D248" s="254"/>
      <c r="E248" s="258"/>
      <c r="F248" s="258"/>
      <c r="G248" s="265"/>
      <c r="H248" s="265"/>
      <c r="I248" s="258"/>
      <c r="J248" s="258"/>
      <c r="K248" s="265"/>
      <c r="L248" s="265"/>
      <c r="M248" s="258" t="s">
        <v>669</v>
      </c>
      <c r="N248" s="258">
        <f>SUM(N245:N247)</f>
        <v>47340</v>
      </c>
      <c r="O248" s="264"/>
    </row>
    <row r="249" spans="1:15" ht="14.4">
      <c r="A249" s="63"/>
      <c r="B249" s="259" t="s">
        <v>658</v>
      </c>
      <c r="C249" s="254">
        <f>SUM(C242)</f>
        <v>1000</v>
      </c>
      <c r="D249" s="254">
        <f t="shared" ref="D249:K249" si="83">SUM(D242)</f>
        <v>1000</v>
      </c>
      <c r="E249" s="254">
        <f t="shared" si="83"/>
        <v>1000</v>
      </c>
      <c r="F249" s="254">
        <f t="shared" si="83"/>
        <v>1000</v>
      </c>
      <c r="G249" s="254">
        <f t="shared" si="83"/>
        <v>1000</v>
      </c>
      <c r="H249" s="254">
        <f t="shared" si="83"/>
        <v>1000</v>
      </c>
      <c r="I249" s="254">
        <f t="shared" si="83"/>
        <v>1000</v>
      </c>
      <c r="J249" s="254">
        <f t="shared" si="83"/>
        <v>1000</v>
      </c>
      <c r="K249" s="254">
        <f t="shared" si="83"/>
        <v>1000</v>
      </c>
      <c r="L249" s="265"/>
      <c r="M249" s="258" t="s">
        <v>670</v>
      </c>
      <c r="N249" s="258">
        <f>+N248/9</f>
        <v>5260</v>
      </c>
      <c r="O249" s="264">
        <f>ROUNDUP(N249,-2)</f>
        <v>5300</v>
      </c>
    </row>
    <row r="250" spans="1:15" ht="14.4">
      <c r="A250" s="63"/>
      <c r="B250" s="259" t="s">
        <v>659</v>
      </c>
      <c r="C250" s="254">
        <f>ROUNDUP(C243,-2)</f>
        <v>5700</v>
      </c>
      <c r="D250" s="254">
        <f t="shared" ref="D250:K250" si="84">ROUNDUP(D243,-2)</f>
        <v>8700</v>
      </c>
      <c r="E250" s="254">
        <f t="shared" si="84"/>
        <v>0</v>
      </c>
      <c r="F250" s="254">
        <f t="shared" si="84"/>
        <v>10800</v>
      </c>
      <c r="G250" s="254">
        <f t="shared" si="84"/>
        <v>2400</v>
      </c>
      <c r="H250" s="254">
        <f t="shared" si="84"/>
        <v>0</v>
      </c>
      <c r="I250" s="254">
        <f t="shared" si="84"/>
        <v>6600</v>
      </c>
      <c r="J250" s="254">
        <f t="shared" si="84"/>
        <v>6600</v>
      </c>
      <c r="K250" s="254">
        <f t="shared" si="84"/>
        <v>6600</v>
      </c>
      <c r="L250" s="265"/>
      <c r="M250" s="258"/>
      <c r="N250" s="258"/>
      <c r="O250" s="264"/>
    </row>
    <row r="251" spans="1:15" ht="14.4">
      <c r="A251" s="63"/>
      <c r="B251" s="259" t="s">
        <v>660</v>
      </c>
      <c r="C251" s="254">
        <f t="shared" ref="C251:K251" si="85">+$O$243-C250+650</f>
        <v>250</v>
      </c>
      <c r="D251" s="254">
        <f t="shared" si="85"/>
        <v>-2750</v>
      </c>
      <c r="E251" s="254">
        <f t="shared" si="85"/>
        <v>5950</v>
      </c>
      <c r="F251" s="254">
        <f t="shared" si="85"/>
        <v>-4850</v>
      </c>
      <c r="G251" s="254">
        <f t="shared" si="85"/>
        <v>3550</v>
      </c>
      <c r="H251" s="254">
        <f t="shared" si="85"/>
        <v>5950</v>
      </c>
      <c r="I251" s="254">
        <f t="shared" si="85"/>
        <v>-650</v>
      </c>
      <c r="J251" s="254">
        <f t="shared" si="85"/>
        <v>-650</v>
      </c>
      <c r="K251" s="254">
        <f t="shared" si="85"/>
        <v>-650</v>
      </c>
      <c r="L251" s="265"/>
      <c r="M251" s="258"/>
      <c r="N251" s="258"/>
      <c r="O251" s="264"/>
    </row>
    <row r="252" spans="1:15" ht="14.4">
      <c r="A252" s="63"/>
      <c r="B252" s="268" t="s">
        <v>661</v>
      </c>
      <c r="C252" s="254"/>
      <c r="D252" s="254"/>
      <c r="E252" s="258"/>
      <c r="F252" s="258"/>
      <c r="G252" s="265"/>
      <c r="H252" s="265"/>
      <c r="I252" s="258"/>
      <c r="J252" s="258"/>
      <c r="K252" s="265"/>
      <c r="L252" s="265"/>
      <c r="M252" s="258"/>
      <c r="N252" s="258"/>
      <c r="O252" s="264"/>
    </row>
    <row r="253" spans="1:15" ht="14.4">
      <c r="A253" s="63"/>
      <c r="B253" s="269" t="s">
        <v>662</v>
      </c>
      <c r="C253" s="263">
        <v>9000</v>
      </c>
      <c r="D253" s="263">
        <f>SUM(D249:D251)</f>
        <v>6950</v>
      </c>
      <c r="E253" s="263">
        <f t="shared" ref="E253:K253" si="86">SUM(E249:E251)</f>
        <v>6950</v>
      </c>
      <c r="F253" s="263">
        <f t="shared" si="86"/>
        <v>6950</v>
      </c>
      <c r="G253" s="263">
        <f t="shared" si="86"/>
        <v>6950</v>
      </c>
      <c r="H253" s="263">
        <f t="shared" si="86"/>
        <v>6950</v>
      </c>
      <c r="I253" s="263">
        <f t="shared" si="86"/>
        <v>6950</v>
      </c>
      <c r="J253" s="263">
        <f t="shared" si="86"/>
        <v>6950</v>
      </c>
      <c r="K253" s="263">
        <f t="shared" si="86"/>
        <v>6950</v>
      </c>
      <c r="L253" s="265">
        <f>SUM(C253:K253)</f>
        <v>64600</v>
      </c>
      <c r="M253" s="270" t="s">
        <v>663</v>
      </c>
      <c r="N253" s="258"/>
      <c r="O253" s="264"/>
    </row>
    <row r="254" spans="1:15" ht="14.4">
      <c r="A254" s="63"/>
      <c r="B254" s="259"/>
      <c r="C254" s="254"/>
      <c r="D254" s="254"/>
      <c r="E254" s="254"/>
      <c r="F254" s="254"/>
      <c r="G254" s="254"/>
      <c r="H254" s="254"/>
      <c r="I254" s="254"/>
      <c r="J254" s="254"/>
      <c r="K254" s="254"/>
      <c r="L254" s="265"/>
      <c r="M254" s="270"/>
      <c r="N254" s="258"/>
      <c r="O254" s="264"/>
    </row>
    <row r="255" spans="1:15" ht="14.4">
      <c r="A255" s="63"/>
      <c r="B255" s="253" t="s">
        <v>664</v>
      </c>
      <c r="C255" s="274">
        <f>+C246+C253</f>
        <v>60338.29</v>
      </c>
      <c r="D255" s="274">
        <f>+D246+D253</f>
        <v>57588.29</v>
      </c>
      <c r="E255" s="274">
        <f t="shared" ref="E255:K255" si="87">+E246+E253</f>
        <v>63538.29</v>
      </c>
      <c r="F255" s="274">
        <f t="shared" si="87"/>
        <v>58688.29</v>
      </c>
      <c r="G255" s="274">
        <f t="shared" si="87"/>
        <v>62238.29</v>
      </c>
      <c r="H255" s="274">
        <f t="shared" si="87"/>
        <v>68188.290000000008</v>
      </c>
      <c r="I255" s="274">
        <f t="shared" si="87"/>
        <v>67538.290000000008</v>
      </c>
      <c r="J255" s="274">
        <f t="shared" si="87"/>
        <v>66888.290000000008</v>
      </c>
      <c r="K255" s="274">
        <f t="shared" si="87"/>
        <v>66238.290000000008</v>
      </c>
      <c r="L255" s="258"/>
      <c r="M255" s="258"/>
      <c r="N255" s="258"/>
      <c r="O255" s="264"/>
    </row>
    <row r="256" spans="1:15" ht="14.4">
      <c r="A256" s="63"/>
      <c r="B256" s="253"/>
      <c r="C256" s="274"/>
      <c r="D256" s="274"/>
      <c r="E256" s="274"/>
      <c r="F256" s="274"/>
      <c r="G256" s="274"/>
      <c r="H256" s="274"/>
      <c r="I256" s="274"/>
      <c r="J256" s="274"/>
      <c r="K256" s="274"/>
      <c r="L256" s="258"/>
      <c r="M256" s="258"/>
      <c r="N256" s="258"/>
      <c r="O256" s="264"/>
    </row>
    <row r="257" spans="1:15">
      <c r="A257" s="63"/>
      <c r="B257" s="63"/>
      <c r="C257" s="264"/>
      <c r="D257" s="264"/>
      <c r="E257" s="264"/>
      <c r="F257" s="264"/>
      <c r="G257" s="264"/>
      <c r="H257" s="264"/>
      <c r="I257" s="264"/>
      <c r="J257" s="264"/>
      <c r="K257" s="264"/>
      <c r="L257" s="264"/>
      <c r="M257" s="264"/>
      <c r="N257" s="264"/>
      <c r="O257" s="264"/>
    </row>
    <row r="259" spans="1:15">
      <c r="A259" s="252" t="s">
        <v>672</v>
      </c>
      <c r="B259" s="252"/>
      <c r="C259" s="252"/>
      <c r="D259" s="252"/>
      <c r="E259" s="252"/>
      <c r="F259" s="252"/>
      <c r="G259" s="252"/>
      <c r="H259" s="252"/>
      <c r="I259" s="252"/>
      <c r="J259" s="252"/>
      <c r="K259" s="252"/>
      <c r="L259" s="252"/>
      <c r="M259" s="252"/>
      <c r="N259" s="252"/>
      <c r="O259" s="252"/>
    </row>
    <row r="260" spans="1:15">
      <c r="A260" s="252"/>
      <c r="B260" s="252"/>
      <c r="C260" s="252"/>
      <c r="D260" s="252"/>
      <c r="E260" s="252"/>
      <c r="F260" s="252"/>
      <c r="G260" s="252"/>
      <c r="H260" s="252"/>
      <c r="I260" s="252"/>
      <c r="J260" s="252"/>
      <c r="K260" s="252"/>
      <c r="L260" s="252"/>
      <c r="M260" s="252"/>
      <c r="N260" s="252"/>
      <c r="O260" s="252"/>
    </row>
    <row r="261" spans="1:15" ht="14.4">
      <c r="A261" s="63"/>
      <c r="B261" s="253" t="s">
        <v>638</v>
      </c>
      <c r="C261" s="254">
        <v>595</v>
      </c>
      <c r="D261" s="254"/>
      <c r="E261" s="255"/>
      <c r="F261" s="255"/>
      <c r="G261" s="255"/>
      <c r="H261" s="256"/>
      <c r="I261" s="256"/>
      <c r="J261" s="256"/>
      <c r="K261" s="256"/>
      <c r="L261" s="256"/>
      <c r="M261" s="256"/>
      <c r="N261" s="256"/>
      <c r="O261" s="257"/>
    </row>
    <row r="262" spans="1:15" ht="14.4">
      <c r="A262" s="63"/>
      <c r="B262" s="259"/>
      <c r="C262" s="254"/>
      <c r="D262" s="254"/>
      <c r="E262" s="255"/>
      <c r="F262" s="255"/>
      <c r="G262" s="255"/>
      <c r="H262" s="256"/>
      <c r="I262" s="256"/>
      <c r="J262" s="256"/>
      <c r="K262" s="256"/>
      <c r="L262" s="256"/>
      <c r="M262" s="256"/>
      <c r="N262" s="256"/>
      <c r="O262" s="257"/>
    </row>
    <row r="263" spans="1:15" ht="14.4">
      <c r="A263" s="260" t="s">
        <v>639</v>
      </c>
      <c r="B263" s="261"/>
      <c r="C263" s="262">
        <v>4888</v>
      </c>
      <c r="D263" s="262">
        <f>SUM(C279)</f>
        <v>5588</v>
      </c>
      <c r="E263" s="262">
        <f t="shared" ref="E263:K263" si="88">SUM(D279)</f>
        <v>5808</v>
      </c>
      <c r="F263" s="262">
        <f t="shared" si="88"/>
        <v>4228</v>
      </c>
      <c r="G263" s="262">
        <f t="shared" si="88"/>
        <v>6248</v>
      </c>
      <c r="H263" s="262">
        <f t="shared" si="88"/>
        <v>5148</v>
      </c>
      <c r="I263" s="262">
        <f t="shared" si="88"/>
        <v>7168</v>
      </c>
      <c r="J263" s="262">
        <f t="shared" si="88"/>
        <v>7148</v>
      </c>
      <c r="K263" s="262">
        <f t="shared" si="88"/>
        <v>7128</v>
      </c>
      <c r="L263" s="256"/>
      <c r="M263" s="256"/>
      <c r="N263" s="256"/>
      <c r="O263" s="257"/>
    </row>
    <row r="264" spans="1:15" ht="14.4">
      <c r="A264" s="260"/>
      <c r="B264" s="261"/>
      <c r="C264" s="263"/>
      <c r="D264" s="254"/>
      <c r="E264" s="258"/>
      <c r="F264" s="258"/>
      <c r="G264" s="258"/>
      <c r="H264" s="256"/>
      <c r="I264" s="256"/>
      <c r="J264" s="256"/>
      <c r="K264" s="256"/>
      <c r="L264" s="256"/>
      <c r="M264" s="256"/>
      <c r="N264" s="256"/>
      <c r="O264" s="257"/>
    </row>
    <row r="265" spans="1:15" ht="14.4">
      <c r="A265" s="63"/>
      <c r="C265" s="263" t="s">
        <v>640</v>
      </c>
      <c r="D265" s="263" t="s">
        <v>641</v>
      </c>
      <c r="E265" s="263" t="s">
        <v>642</v>
      </c>
      <c r="F265" s="263" t="s">
        <v>643</v>
      </c>
      <c r="G265" s="263" t="s">
        <v>644</v>
      </c>
      <c r="H265" s="263" t="s">
        <v>645</v>
      </c>
      <c r="I265" s="263" t="s">
        <v>646</v>
      </c>
      <c r="J265" s="263" t="s">
        <v>647</v>
      </c>
      <c r="K265" s="263" t="s">
        <v>648</v>
      </c>
      <c r="L265" s="263" t="s">
        <v>649</v>
      </c>
      <c r="M265" s="258"/>
      <c r="N265" s="258" t="s">
        <v>650</v>
      </c>
      <c r="O265" s="264"/>
    </row>
    <row r="266" spans="1:15" ht="14.4">
      <c r="A266" s="63"/>
      <c r="B266" s="259" t="s">
        <v>651</v>
      </c>
      <c r="C266" s="258">
        <v>500</v>
      </c>
      <c r="D266" s="258">
        <v>500</v>
      </c>
      <c r="E266" s="258">
        <v>500</v>
      </c>
      <c r="F266" s="258">
        <v>500</v>
      </c>
      <c r="G266" s="258">
        <v>500</v>
      </c>
      <c r="H266" s="258">
        <v>500</v>
      </c>
      <c r="I266" s="258">
        <v>500</v>
      </c>
      <c r="J266" s="258">
        <v>500</v>
      </c>
      <c r="K266" s="258">
        <v>500</v>
      </c>
      <c r="L266" s="265">
        <f>SUM(C266:K266)</f>
        <v>4500</v>
      </c>
      <c r="M266" s="258"/>
      <c r="N266" s="258"/>
      <c r="O266" s="264" t="s">
        <v>652</v>
      </c>
    </row>
    <row r="267" spans="1:15" ht="14.4">
      <c r="A267" s="63"/>
      <c r="B267" s="259" t="s">
        <v>653</v>
      </c>
      <c r="C267" s="258">
        <v>0</v>
      </c>
      <c r="D267" s="258">
        <v>1800</v>
      </c>
      <c r="E267" s="258">
        <v>3600</v>
      </c>
      <c r="F267" s="258">
        <v>0</v>
      </c>
      <c r="G267" s="258">
        <v>3120</v>
      </c>
      <c r="H267" s="258">
        <v>0</v>
      </c>
      <c r="I267" s="254">
        <f>5100*120%/3</f>
        <v>2040</v>
      </c>
      <c r="J267" s="254">
        <f t="shared" ref="J267:K267" si="89">5100*120%/3</f>
        <v>2040</v>
      </c>
      <c r="K267" s="254">
        <f t="shared" si="89"/>
        <v>2040</v>
      </c>
      <c r="L267" s="265">
        <f>SUM(C267:K267)</f>
        <v>14640</v>
      </c>
      <c r="M267" s="266">
        <f>SUM(L266:L267)</f>
        <v>19140</v>
      </c>
      <c r="N267" s="258">
        <f>+L267/9</f>
        <v>1626.6666666666667</v>
      </c>
      <c r="O267" s="264">
        <f>ROUNDUP(N267,-2)</f>
        <v>1700</v>
      </c>
    </row>
    <row r="268" spans="1:15" ht="14.4">
      <c r="A268" s="63"/>
      <c r="B268" s="259" t="s">
        <v>654</v>
      </c>
      <c r="C268" s="254">
        <f>SUM(C266:C267)</f>
        <v>500</v>
      </c>
      <c r="D268" s="254">
        <f t="shared" ref="D268:K268" si="90">SUM(D266:D267)</f>
        <v>2300</v>
      </c>
      <c r="E268" s="254">
        <f t="shared" si="90"/>
        <v>4100</v>
      </c>
      <c r="F268" s="254">
        <f t="shared" si="90"/>
        <v>500</v>
      </c>
      <c r="G268" s="254">
        <f t="shared" si="90"/>
        <v>3620</v>
      </c>
      <c r="H268" s="254">
        <f t="shared" si="90"/>
        <v>500</v>
      </c>
      <c r="I268" s="254">
        <f t="shared" si="90"/>
        <v>2540</v>
      </c>
      <c r="J268" s="254">
        <f t="shared" si="90"/>
        <v>2540</v>
      </c>
      <c r="K268" s="254">
        <f t="shared" si="90"/>
        <v>2540</v>
      </c>
      <c r="L268" s="265">
        <f>SUM(C268:K268)</f>
        <v>19140</v>
      </c>
      <c r="M268" s="267" t="s">
        <v>655</v>
      </c>
      <c r="N268" s="258"/>
      <c r="O268" s="264"/>
    </row>
    <row r="269" spans="1:15" ht="14.4">
      <c r="A269" s="63"/>
      <c r="B269" s="259"/>
      <c r="C269" s="254"/>
      <c r="D269" s="254"/>
      <c r="E269" s="258"/>
      <c r="F269" s="258"/>
      <c r="G269" s="265"/>
      <c r="H269" s="265"/>
      <c r="I269" s="258"/>
      <c r="J269" s="258"/>
      <c r="K269" s="265"/>
      <c r="L269" s="265"/>
      <c r="M269" s="258"/>
      <c r="N269" s="258"/>
      <c r="O269" s="264"/>
    </row>
    <row r="270" spans="1:15" ht="14.4">
      <c r="A270" s="63"/>
      <c r="B270" s="259" t="s">
        <v>656</v>
      </c>
      <c r="C270" s="254">
        <f>+C263-C268</f>
        <v>4388</v>
      </c>
      <c r="D270" s="254">
        <f>+D263-D268</f>
        <v>3288</v>
      </c>
      <c r="E270" s="254">
        <f t="shared" ref="E270:K270" si="91">+E263-E268</f>
        <v>1708</v>
      </c>
      <c r="F270" s="254">
        <f t="shared" si="91"/>
        <v>3728</v>
      </c>
      <c r="G270" s="254">
        <f t="shared" si="91"/>
        <v>2628</v>
      </c>
      <c r="H270" s="254">
        <f t="shared" si="91"/>
        <v>4648</v>
      </c>
      <c r="I270" s="254">
        <f t="shared" si="91"/>
        <v>4628</v>
      </c>
      <c r="J270" s="254">
        <f t="shared" si="91"/>
        <v>4608</v>
      </c>
      <c r="K270" s="254">
        <f t="shared" si="91"/>
        <v>4588</v>
      </c>
      <c r="L270" s="265"/>
      <c r="M270" s="258"/>
      <c r="N270" s="258"/>
      <c r="O270" s="264"/>
    </row>
    <row r="271" spans="1:15" ht="14.4">
      <c r="A271" s="63"/>
      <c r="B271" s="259"/>
      <c r="C271" s="254"/>
      <c r="D271" s="254"/>
      <c r="E271" s="258"/>
      <c r="F271" s="258"/>
      <c r="G271" s="265"/>
      <c r="H271" s="265"/>
      <c r="I271" s="258"/>
      <c r="J271" s="258"/>
      <c r="K271" s="265"/>
      <c r="L271" s="265"/>
      <c r="M271" s="258"/>
      <c r="N271" s="258"/>
      <c r="O271" s="264"/>
    </row>
    <row r="272" spans="1:15" ht="14.4">
      <c r="A272" s="63"/>
      <c r="B272" s="253" t="s">
        <v>657</v>
      </c>
      <c r="C272" s="254"/>
      <c r="D272" s="254"/>
      <c r="E272" s="258"/>
      <c r="F272" s="258"/>
      <c r="G272" s="265"/>
      <c r="H272" s="265"/>
      <c r="I272" s="258"/>
      <c r="J272" s="258"/>
      <c r="K272" s="265"/>
      <c r="L272" s="265"/>
      <c r="M272" s="258"/>
      <c r="N272" s="258"/>
      <c r="O272" s="264"/>
    </row>
    <row r="273" spans="1:15" ht="14.4">
      <c r="A273" s="63"/>
      <c r="B273" s="259" t="s">
        <v>658</v>
      </c>
      <c r="C273" s="254">
        <f>SUM(C266)</f>
        <v>500</v>
      </c>
      <c r="D273" s="254">
        <f t="shared" ref="D273:K273" si="92">SUM(D266)</f>
        <v>500</v>
      </c>
      <c r="E273" s="254">
        <f t="shared" si="92"/>
        <v>500</v>
      </c>
      <c r="F273" s="254">
        <f t="shared" si="92"/>
        <v>500</v>
      </c>
      <c r="G273" s="254">
        <f t="shared" si="92"/>
        <v>500</v>
      </c>
      <c r="H273" s="254">
        <f t="shared" si="92"/>
        <v>500</v>
      </c>
      <c r="I273" s="254">
        <f t="shared" si="92"/>
        <v>500</v>
      </c>
      <c r="J273" s="254">
        <f t="shared" si="92"/>
        <v>500</v>
      </c>
      <c r="K273" s="254">
        <f t="shared" si="92"/>
        <v>500</v>
      </c>
      <c r="L273" s="265"/>
      <c r="M273" s="258"/>
      <c r="N273" s="258"/>
      <c r="O273" s="264"/>
    </row>
    <row r="274" spans="1:15" ht="14.4">
      <c r="A274" s="63"/>
      <c r="B274" s="259" t="s">
        <v>659</v>
      </c>
      <c r="C274" s="254">
        <f>ROUNDUP(C267,-2)</f>
        <v>0</v>
      </c>
      <c r="D274" s="254">
        <f t="shared" ref="D274:K274" si="93">ROUNDUP(D267,-2)</f>
        <v>1800</v>
      </c>
      <c r="E274" s="254">
        <f t="shared" si="93"/>
        <v>3600</v>
      </c>
      <c r="F274" s="254">
        <f t="shared" si="93"/>
        <v>0</v>
      </c>
      <c r="G274" s="254">
        <f t="shared" si="93"/>
        <v>3200</v>
      </c>
      <c r="H274" s="254">
        <f t="shared" si="93"/>
        <v>0</v>
      </c>
      <c r="I274" s="254">
        <f t="shared" si="93"/>
        <v>2100</v>
      </c>
      <c r="J274" s="254">
        <f t="shared" si="93"/>
        <v>2100</v>
      </c>
      <c r="K274" s="254">
        <f t="shared" si="93"/>
        <v>2100</v>
      </c>
      <c r="L274" s="265"/>
      <c r="M274" s="258"/>
      <c r="N274" s="258"/>
      <c r="O274" s="264"/>
    </row>
    <row r="275" spans="1:15" ht="14.4">
      <c r="A275" s="63"/>
      <c r="B275" s="259" t="s">
        <v>660</v>
      </c>
      <c r="C275" s="254">
        <f t="shared" ref="C275:K275" si="94">+$O$267-C274+320</f>
        <v>2020</v>
      </c>
      <c r="D275" s="254">
        <f t="shared" si="94"/>
        <v>220</v>
      </c>
      <c r="E275" s="254">
        <f t="shared" si="94"/>
        <v>-1580</v>
      </c>
      <c r="F275" s="254">
        <f t="shared" si="94"/>
        <v>2020</v>
      </c>
      <c r="G275" s="254">
        <f t="shared" si="94"/>
        <v>-1180</v>
      </c>
      <c r="H275" s="254">
        <f t="shared" si="94"/>
        <v>2020</v>
      </c>
      <c r="I275" s="254">
        <f t="shared" si="94"/>
        <v>-80</v>
      </c>
      <c r="J275" s="254">
        <f t="shared" si="94"/>
        <v>-80</v>
      </c>
      <c r="K275" s="254">
        <f t="shared" si="94"/>
        <v>-80</v>
      </c>
      <c r="L275" s="265"/>
      <c r="M275" s="258"/>
      <c r="N275" s="258"/>
      <c r="O275" s="264"/>
    </row>
    <row r="276" spans="1:15" ht="14.4">
      <c r="A276" s="63"/>
      <c r="B276" s="268" t="s">
        <v>661</v>
      </c>
      <c r="C276" s="254"/>
      <c r="D276" s="254"/>
      <c r="E276" s="258"/>
      <c r="F276" s="258"/>
      <c r="G276" s="265"/>
      <c r="H276" s="265"/>
      <c r="I276" s="258"/>
      <c r="J276" s="258"/>
      <c r="K276" s="265"/>
      <c r="L276" s="265"/>
      <c r="M276" s="258"/>
      <c r="N276" s="258"/>
      <c r="O276" s="264"/>
    </row>
    <row r="277" spans="1:15" ht="14.4">
      <c r="A277" s="63"/>
      <c r="B277" s="269" t="s">
        <v>662</v>
      </c>
      <c r="C277" s="263">
        <v>1200</v>
      </c>
      <c r="D277" s="263">
        <f>SUM(D273:D275)</f>
        <v>2520</v>
      </c>
      <c r="E277" s="263">
        <f>SUM(E273:E275)</f>
        <v>2520</v>
      </c>
      <c r="F277" s="263">
        <f t="shared" ref="F277:K277" si="95">SUM(F273:F275)</f>
        <v>2520</v>
      </c>
      <c r="G277" s="263">
        <f t="shared" si="95"/>
        <v>2520</v>
      </c>
      <c r="H277" s="263">
        <f t="shared" si="95"/>
        <v>2520</v>
      </c>
      <c r="I277" s="263">
        <f t="shared" si="95"/>
        <v>2520</v>
      </c>
      <c r="J277" s="263">
        <f t="shared" si="95"/>
        <v>2520</v>
      </c>
      <c r="K277" s="263">
        <f t="shared" si="95"/>
        <v>2520</v>
      </c>
      <c r="L277" s="265">
        <f>SUM(C277:K277)</f>
        <v>21360</v>
      </c>
      <c r="M277" s="270" t="s">
        <v>663</v>
      </c>
      <c r="N277" s="258"/>
      <c r="O277" s="264"/>
    </row>
    <row r="278" spans="1:15" ht="14.4">
      <c r="A278" s="63"/>
      <c r="B278" s="259"/>
      <c r="C278" s="254"/>
      <c r="D278" s="254"/>
      <c r="E278" s="254"/>
      <c r="F278" s="254"/>
      <c r="G278" s="254"/>
      <c r="H278" s="254"/>
      <c r="I278" s="254"/>
      <c r="J278" s="254"/>
      <c r="K278" s="254"/>
      <c r="L278" s="265"/>
      <c r="M278" s="270"/>
      <c r="N278" s="258"/>
      <c r="O278" s="264"/>
    </row>
    <row r="279" spans="1:15" ht="14.4">
      <c r="A279" s="63"/>
      <c r="B279" s="253" t="s">
        <v>664</v>
      </c>
      <c r="C279" s="274">
        <f>+C270+C277</f>
        <v>5588</v>
      </c>
      <c r="D279" s="274">
        <f>+D270+D277</f>
        <v>5808</v>
      </c>
      <c r="E279" s="274">
        <f t="shared" ref="E279:K279" si="96">+E270+E277</f>
        <v>4228</v>
      </c>
      <c r="F279" s="274">
        <f t="shared" si="96"/>
        <v>6248</v>
      </c>
      <c r="G279" s="274">
        <f t="shared" si="96"/>
        <v>5148</v>
      </c>
      <c r="H279" s="274">
        <f t="shared" si="96"/>
        <v>7168</v>
      </c>
      <c r="I279" s="274">
        <f t="shared" si="96"/>
        <v>7148</v>
      </c>
      <c r="J279" s="274">
        <f t="shared" si="96"/>
        <v>7128</v>
      </c>
      <c r="K279" s="274">
        <f t="shared" si="96"/>
        <v>7108</v>
      </c>
      <c r="L279" s="258"/>
      <c r="M279" s="258"/>
      <c r="N279" s="258"/>
      <c r="O279" s="264"/>
    </row>
    <row r="280" spans="1:15" ht="14.4">
      <c r="A280" s="63"/>
      <c r="B280" s="253"/>
      <c r="C280" s="274"/>
      <c r="D280" s="274"/>
      <c r="E280" s="274"/>
      <c r="F280" s="274"/>
      <c r="G280" s="274"/>
      <c r="H280" s="274"/>
      <c r="I280" s="274"/>
      <c r="J280" s="274"/>
      <c r="K280" s="274"/>
      <c r="L280" s="258"/>
      <c r="M280" s="258"/>
      <c r="N280" s="258"/>
      <c r="O280" s="264"/>
    </row>
    <row r="281" spans="1:15">
      <c r="A281" s="63"/>
      <c r="B281" s="63"/>
      <c r="C281" s="264"/>
      <c r="D281" s="264"/>
      <c r="E281" s="264"/>
      <c r="F281" s="264"/>
      <c r="G281" s="264"/>
      <c r="H281" s="264"/>
      <c r="I281" s="264"/>
      <c r="J281" s="264"/>
      <c r="K281" s="264"/>
      <c r="L281" s="264"/>
      <c r="M281" s="264"/>
      <c r="N281" s="264"/>
      <c r="O281" s="264"/>
    </row>
    <row r="283" spans="1:15">
      <c r="A283" s="252" t="s">
        <v>673</v>
      </c>
      <c r="B283" s="252"/>
      <c r="C283" s="252"/>
      <c r="D283" s="252"/>
      <c r="E283" s="252"/>
      <c r="F283" s="252"/>
      <c r="G283" s="252"/>
      <c r="H283" s="252"/>
      <c r="I283" s="252"/>
      <c r="J283" s="252"/>
      <c r="K283" s="252"/>
      <c r="L283" s="252"/>
      <c r="M283" s="252"/>
      <c r="N283" s="252"/>
      <c r="O283" s="252"/>
    </row>
    <row r="284" spans="1:15">
      <c r="A284" s="252"/>
      <c r="B284" s="252"/>
      <c r="C284" s="252"/>
      <c r="D284" s="252"/>
      <c r="E284" s="252"/>
      <c r="F284" s="252"/>
      <c r="G284" s="252"/>
      <c r="H284" s="252"/>
      <c r="I284" s="252"/>
      <c r="J284" s="252"/>
      <c r="K284" s="252"/>
      <c r="L284" s="252"/>
      <c r="M284" s="252"/>
      <c r="N284" s="252"/>
      <c r="O284" s="252"/>
    </row>
    <row r="285" spans="1:15" ht="14.4">
      <c r="A285" s="63"/>
      <c r="B285" s="253" t="s">
        <v>638</v>
      </c>
      <c r="C285" s="254">
        <v>2465</v>
      </c>
      <c r="D285" s="254"/>
      <c r="E285" s="255"/>
      <c r="F285" s="255"/>
      <c r="G285" s="255"/>
      <c r="H285" s="256"/>
      <c r="I285" s="256"/>
      <c r="J285" s="256"/>
      <c r="K285" s="256"/>
      <c r="L285" s="256"/>
      <c r="M285" s="256"/>
      <c r="N285" s="256"/>
      <c r="O285" s="257"/>
    </row>
    <row r="286" spans="1:15" ht="14.4">
      <c r="A286" s="63"/>
      <c r="B286" s="259"/>
      <c r="C286" s="254"/>
      <c r="D286" s="254"/>
      <c r="E286" s="255"/>
      <c r="F286" s="255"/>
      <c r="G286" s="255"/>
      <c r="H286" s="256"/>
      <c r="I286" s="256"/>
      <c r="J286" s="256"/>
      <c r="K286" s="256"/>
      <c r="L286" s="256"/>
      <c r="M286" s="256"/>
      <c r="N286" s="256"/>
      <c r="O286" s="257"/>
    </row>
    <row r="287" spans="1:15" ht="14.4">
      <c r="A287" s="260" t="s">
        <v>639</v>
      </c>
      <c r="B287" s="261"/>
      <c r="C287" s="262">
        <v>14524</v>
      </c>
      <c r="D287" s="262">
        <f>SUM(C303)</f>
        <v>15684</v>
      </c>
      <c r="E287" s="262">
        <f t="shared" ref="E287:K287" si="97">SUM(D303)</f>
        <v>15884</v>
      </c>
      <c r="F287" s="262">
        <f t="shared" si="97"/>
        <v>17284</v>
      </c>
      <c r="G287" s="262">
        <f t="shared" si="97"/>
        <v>16884</v>
      </c>
      <c r="H287" s="262">
        <f t="shared" si="97"/>
        <v>15284</v>
      </c>
      <c r="I287" s="262">
        <f t="shared" si="97"/>
        <v>16084</v>
      </c>
      <c r="J287" s="262">
        <f t="shared" si="97"/>
        <v>16284</v>
      </c>
      <c r="K287" s="262">
        <f t="shared" si="97"/>
        <v>16484</v>
      </c>
      <c r="L287" s="256"/>
      <c r="M287" s="256"/>
      <c r="N287" s="256"/>
      <c r="O287" s="257"/>
    </row>
    <row r="288" spans="1:15" ht="14.4">
      <c r="A288" s="260"/>
      <c r="B288" s="261"/>
      <c r="C288" s="263"/>
      <c r="D288" s="254"/>
      <c r="E288" s="258"/>
      <c r="F288" s="258"/>
      <c r="G288" s="258"/>
      <c r="H288" s="256"/>
      <c r="I288" s="256"/>
      <c r="J288" s="256"/>
      <c r="K288" s="256"/>
      <c r="L288" s="256"/>
      <c r="M288" s="256"/>
      <c r="N288" s="256"/>
      <c r="O288" s="257"/>
    </row>
    <row r="289" spans="1:15" ht="14.4">
      <c r="A289" s="63"/>
      <c r="C289" s="263" t="s">
        <v>640</v>
      </c>
      <c r="D289" s="263" t="s">
        <v>641</v>
      </c>
      <c r="E289" s="263" t="s">
        <v>642</v>
      </c>
      <c r="F289" s="263" t="s">
        <v>643</v>
      </c>
      <c r="G289" s="263" t="s">
        <v>644</v>
      </c>
      <c r="H289" s="263" t="s">
        <v>645</v>
      </c>
      <c r="I289" s="263" t="s">
        <v>646</v>
      </c>
      <c r="J289" s="263" t="s">
        <v>647</v>
      </c>
      <c r="K289" s="263" t="s">
        <v>648</v>
      </c>
      <c r="L289" s="263" t="s">
        <v>649</v>
      </c>
      <c r="M289" s="258"/>
      <c r="N289" s="258" t="s">
        <v>650</v>
      </c>
      <c r="O289" s="264"/>
    </row>
    <row r="290" spans="1:15" ht="14.4">
      <c r="A290" s="63"/>
      <c r="B290" s="259" t="s">
        <v>651</v>
      </c>
      <c r="C290" s="258">
        <v>500</v>
      </c>
      <c r="D290" s="258">
        <v>500</v>
      </c>
      <c r="E290" s="258">
        <v>500</v>
      </c>
      <c r="F290" s="258">
        <v>500</v>
      </c>
      <c r="G290" s="258">
        <v>500</v>
      </c>
      <c r="H290" s="258">
        <v>500</v>
      </c>
      <c r="I290" s="258">
        <v>500</v>
      </c>
      <c r="J290" s="258">
        <v>500</v>
      </c>
      <c r="K290" s="258">
        <v>500</v>
      </c>
      <c r="L290" s="265">
        <f>SUM(C290:K290)</f>
        <v>4500</v>
      </c>
      <c r="M290" s="258"/>
      <c r="N290" s="258"/>
      <c r="O290" s="264" t="s">
        <v>652</v>
      </c>
    </row>
    <row r="291" spans="1:15" ht="14.4">
      <c r="A291" s="63"/>
      <c r="B291" s="259" t="s">
        <v>653</v>
      </c>
      <c r="C291" s="258">
        <v>2340</v>
      </c>
      <c r="D291" s="258">
        <v>1200</v>
      </c>
      <c r="E291" s="258">
        <v>0</v>
      </c>
      <c r="F291" s="258">
        <v>1800</v>
      </c>
      <c r="G291" s="258">
        <v>3000</v>
      </c>
      <c r="H291" s="258">
        <v>600</v>
      </c>
      <c r="I291" s="254">
        <f>3000*120%/3</f>
        <v>1200</v>
      </c>
      <c r="J291" s="254">
        <f t="shared" ref="J291:K291" si="98">3000*120%/3</f>
        <v>1200</v>
      </c>
      <c r="K291" s="254">
        <f t="shared" si="98"/>
        <v>1200</v>
      </c>
      <c r="L291" s="265">
        <f>SUM(C291:K291)</f>
        <v>12540</v>
      </c>
      <c r="M291" s="266">
        <f>SUM(L290:L291)</f>
        <v>17040</v>
      </c>
      <c r="N291" s="258">
        <f>+L291/9</f>
        <v>1393.3333333333333</v>
      </c>
      <c r="O291" s="264">
        <f>ROUNDUP(N291,-2)</f>
        <v>1400</v>
      </c>
    </row>
    <row r="292" spans="1:15" ht="14.4">
      <c r="A292" s="63"/>
      <c r="B292" s="259" t="s">
        <v>654</v>
      </c>
      <c r="C292" s="254">
        <f>SUM(C290:C291)</f>
        <v>2840</v>
      </c>
      <c r="D292" s="254">
        <f t="shared" ref="D292:K292" si="99">SUM(D290:D291)</f>
        <v>1700</v>
      </c>
      <c r="E292" s="254">
        <f t="shared" si="99"/>
        <v>500</v>
      </c>
      <c r="F292" s="254">
        <f t="shared" si="99"/>
        <v>2300</v>
      </c>
      <c r="G292" s="254">
        <f t="shared" si="99"/>
        <v>3500</v>
      </c>
      <c r="H292" s="254">
        <f t="shared" si="99"/>
        <v>1100</v>
      </c>
      <c r="I292" s="254">
        <f t="shared" si="99"/>
        <v>1700</v>
      </c>
      <c r="J292" s="254">
        <f t="shared" si="99"/>
        <v>1700</v>
      </c>
      <c r="K292" s="254">
        <f t="shared" si="99"/>
        <v>1700</v>
      </c>
      <c r="L292" s="265">
        <f>SUM(C292:K292)</f>
        <v>17040</v>
      </c>
      <c r="M292" s="267" t="s">
        <v>655</v>
      </c>
      <c r="N292" s="258"/>
      <c r="O292" s="264"/>
    </row>
    <row r="293" spans="1:15" ht="14.4">
      <c r="A293" s="63"/>
      <c r="B293" s="259"/>
      <c r="C293" s="254"/>
      <c r="D293" s="254"/>
      <c r="E293" s="258"/>
      <c r="F293" s="258"/>
      <c r="G293" s="265"/>
      <c r="H293" s="265"/>
      <c r="I293" s="258"/>
      <c r="J293" s="258"/>
      <c r="K293" s="265"/>
      <c r="L293" s="265"/>
      <c r="M293" s="258"/>
      <c r="N293" s="258"/>
      <c r="O293" s="264"/>
    </row>
    <row r="294" spans="1:15" ht="14.4">
      <c r="A294" s="63"/>
      <c r="B294" s="259" t="s">
        <v>656</v>
      </c>
      <c r="C294" s="254">
        <f>+C287-C292</f>
        <v>11684</v>
      </c>
      <c r="D294" s="254">
        <f>+D287-D292</f>
        <v>13984</v>
      </c>
      <c r="E294" s="254">
        <f t="shared" ref="E294:K294" si="100">+E287-E292</f>
        <v>15384</v>
      </c>
      <c r="F294" s="254">
        <f t="shared" si="100"/>
        <v>14984</v>
      </c>
      <c r="G294" s="254">
        <f t="shared" si="100"/>
        <v>13384</v>
      </c>
      <c r="H294" s="254">
        <f t="shared" si="100"/>
        <v>14184</v>
      </c>
      <c r="I294" s="254">
        <f t="shared" si="100"/>
        <v>14384</v>
      </c>
      <c r="J294" s="254">
        <f t="shared" si="100"/>
        <v>14584</v>
      </c>
      <c r="K294" s="254">
        <f t="shared" si="100"/>
        <v>14784</v>
      </c>
      <c r="L294" s="265"/>
      <c r="M294" s="258"/>
      <c r="N294" s="258"/>
      <c r="O294" s="264"/>
    </row>
    <row r="295" spans="1:15" ht="14.4">
      <c r="A295" s="63"/>
      <c r="B295" s="259"/>
      <c r="C295" s="254"/>
      <c r="D295" s="254"/>
      <c r="E295" s="258"/>
      <c r="F295" s="258"/>
      <c r="G295" s="265"/>
      <c r="H295" s="265"/>
      <c r="I295" s="258"/>
      <c r="J295" s="258"/>
      <c r="K295" s="265"/>
      <c r="L295" s="265"/>
      <c r="M295" s="258"/>
      <c r="N295" s="258"/>
      <c r="O295" s="264"/>
    </row>
    <row r="296" spans="1:15" ht="14.4">
      <c r="A296" s="63"/>
      <c r="B296" s="253" t="s">
        <v>657</v>
      </c>
      <c r="C296" s="254"/>
      <c r="D296" s="254"/>
      <c r="E296" s="258"/>
      <c r="F296" s="258"/>
      <c r="G296" s="265"/>
      <c r="H296" s="265"/>
      <c r="I296" s="258"/>
      <c r="J296" s="258"/>
      <c r="K296" s="265"/>
      <c r="L296" s="265"/>
      <c r="M296" s="258"/>
      <c r="N296" s="258"/>
      <c r="O296" s="264"/>
    </row>
    <row r="297" spans="1:15" ht="14.4">
      <c r="A297" s="63"/>
      <c r="B297" s="259" t="s">
        <v>658</v>
      </c>
      <c r="C297" s="254">
        <f>SUM(C290)</f>
        <v>500</v>
      </c>
      <c r="D297" s="254">
        <f t="shared" ref="D297:K297" si="101">SUM(D290)</f>
        <v>500</v>
      </c>
      <c r="E297" s="254">
        <f t="shared" si="101"/>
        <v>500</v>
      </c>
      <c r="F297" s="254">
        <f t="shared" si="101"/>
        <v>500</v>
      </c>
      <c r="G297" s="254">
        <f t="shared" si="101"/>
        <v>500</v>
      </c>
      <c r="H297" s="254">
        <f t="shared" si="101"/>
        <v>500</v>
      </c>
      <c r="I297" s="254">
        <f t="shared" si="101"/>
        <v>500</v>
      </c>
      <c r="J297" s="254">
        <f t="shared" si="101"/>
        <v>500</v>
      </c>
      <c r="K297" s="254">
        <f t="shared" si="101"/>
        <v>500</v>
      </c>
      <c r="L297" s="265"/>
      <c r="M297" s="258"/>
      <c r="N297" s="258"/>
      <c r="O297" s="264"/>
    </row>
    <row r="298" spans="1:15" ht="14.4">
      <c r="A298" s="63"/>
      <c r="B298" s="259" t="s">
        <v>659</v>
      </c>
      <c r="C298" s="254">
        <f t="shared" ref="C298:K298" si="102">ROUNDUP(C291,-2)</f>
        <v>2400</v>
      </c>
      <c r="D298" s="254">
        <f t="shared" si="102"/>
        <v>1200</v>
      </c>
      <c r="E298" s="254">
        <f t="shared" si="102"/>
        <v>0</v>
      </c>
      <c r="F298" s="254">
        <f t="shared" si="102"/>
        <v>1800</v>
      </c>
      <c r="G298" s="254">
        <f t="shared" si="102"/>
        <v>3000</v>
      </c>
      <c r="H298" s="254">
        <f t="shared" si="102"/>
        <v>600</v>
      </c>
      <c r="I298" s="254">
        <f t="shared" si="102"/>
        <v>1200</v>
      </c>
      <c r="J298" s="254">
        <f t="shared" si="102"/>
        <v>1200</v>
      </c>
      <c r="K298" s="254">
        <f t="shared" si="102"/>
        <v>1200</v>
      </c>
      <c r="L298" s="265"/>
      <c r="M298" s="258"/>
      <c r="N298" s="258"/>
      <c r="O298" s="264"/>
    </row>
    <row r="299" spans="1:15" ht="14.4">
      <c r="A299" s="63"/>
      <c r="B299" s="259" t="s">
        <v>660</v>
      </c>
      <c r="C299" s="254">
        <f>+$O$291-C298</f>
        <v>-1000</v>
      </c>
      <c r="D299" s="254">
        <f t="shared" ref="D299:K299" si="103">+$O$291-D298</f>
        <v>200</v>
      </c>
      <c r="E299" s="254">
        <f t="shared" si="103"/>
        <v>1400</v>
      </c>
      <c r="F299" s="254">
        <f t="shared" si="103"/>
        <v>-400</v>
      </c>
      <c r="G299" s="254">
        <f t="shared" si="103"/>
        <v>-1600</v>
      </c>
      <c r="H299" s="254">
        <f t="shared" si="103"/>
        <v>800</v>
      </c>
      <c r="I299" s="254">
        <f t="shared" si="103"/>
        <v>200</v>
      </c>
      <c r="J299" s="254">
        <f t="shared" si="103"/>
        <v>200</v>
      </c>
      <c r="K299" s="254">
        <f t="shared" si="103"/>
        <v>200</v>
      </c>
      <c r="L299" s="265"/>
      <c r="M299" s="258"/>
      <c r="N299" s="258"/>
      <c r="O299" s="264"/>
    </row>
    <row r="300" spans="1:15" ht="14.4">
      <c r="A300" s="63"/>
      <c r="B300" s="268" t="s">
        <v>661</v>
      </c>
      <c r="C300" s="254"/>
      <c r="D300" s="254"/>
      <c r="E300" s="258"/>
      <c r="F300" s="258"/>
      <c r="G300" s="265"/>
      <c r="H300" s="265"/>
      <c r="I300" s="258"/>
      <c r="J300" s="258"/>
      <c r="K300" s="265"/>
      <c r="L300" s="265"/>
      <c r="M300" s="258"/>
      <c r="N300" s="258"/>
      <c r="O300" s="264"/>
    </row>
    <row r="301" spans="1:15" ht="14.4">
      <c r="A301" s="63"/>
      <c r="B301" s="269" t="s">
        <v>662</v>
      </c>
      <c r="C301" s="263">
        <v>4000</v>
      </c>
      <c r="D301" s="263">
        <f>SUM(D297:D299)</f>
        <v>1900</v>
      </c>
      <c r="E301" s="263">
        <f>SUM(E297:E299)</f>
        <v>1900</v>
      </c>
      <c r="F301" s="263">
        <f t="shared" ref="F301:K301" si="104">SUM(F297:F299)</f>
        <v>1900</v>
      </c>
      <c r="G301" s="263">
        <f t="shared" si="104"/>
        <v>1900</v>
      </c>
      <c r="H301" s="263">
        <f t="shared" si="104"/>
        <v>1900</v>
      </c>
      <c r="I301" s="263">
        <f t="shared" si="104"/>
        <v>1900</v>
      </c>
      <c r="J301" s="263">
        <f t="shared" si="104"/>
        <v>1900</v>
      </c>
      <c r="K301" s="263">
        <f t="shared" si="104"/>
        <v>1900</v>
      </c>
      <c r="L301" s="265">
        <f>SUM(C301:K301)</f>
        <v>19200</v>
      </c>
      <c r="M301" s="270" t="s">
        <v>663</v>
      </c>
      <c r="N301" s="258"/>
      <c r="O301" s="264"/>
    </row>
    <row r="302" spans="1:15" ht="14.4">
      <c r="A302" s="63"/>
      <c r="B302" s="259"/>
      <c r="C302" s="254"/>
      <c r="D302" s="254"/>
      <c r="E302" s="254"/>
      <c r="F302" s="254"/>
      <c r="G302" s="254"/>
      <c r="H302" s="254"/>
      <c r="I302" s="254"/>
      <c r="J302" s="254"/>
      <c r="K302" s="254"/>
      <c r="L302" s="265"/>
      <c r="M302" s="270"/>
      <c r="N302" s="258"/>
      <c r="O302" s="264"/>
    </row>
    <row r="303" spans="1:15" ht="14.4">
      <c r="A303" s="63"/>
      <c r="B303" s="253" t="s">
        <v>664</v>
      </c>
      <c r="C303" s="274">
        <f>+C294+C301</f>
        <v>15684</v>
      </c>
      <c r="D303" s="274">
        <f>+D294+D301</f>
        <v>15884</v>
      </c>
      <c r="E303" s="274">
        <f t="shared" ref="E303:K303" si="105">+E294+E301</f>
        <v>17284</v>
      </c>
      <c r="F303" s="274">
        <f t="shared" si="105"/>
        <v>16884</v>
      </c>
      <c r="G303" s="274">
        <f t="shared" si="105"/>
        <v>15284</v>
      </c>
      <c r="H303" s="274">
        <f t="shared" si="105"/>
        <v>16084</v>
      </c>
      <c r="I303" s="274">
        <f t="shared" si="105"/>
        <v>16284</v>
      </c>
      <c r="J303" s="274">
        <f t="shared" si="105"/>
        <v>16484</v>
      </c>
      <c r="K303" s="274">
        <f t="shared" si="105"/>
        <v>16684</v>
      </c>
      <c r="L303" s="258"/>
      <c r="M303" s="258"/>
      <c r="N303" s="258"/>
      <c r="O303" s="264"/>
    </row>
    <row r="304" spans="1:15" ht="14.4">
      <c r="A304" s="63"/>
      <c r="B304" s="253"/>
      <c r="C304" s="274"/>
      <c r="D304" s="274"/>
      <c r="E304" s="274"/>
      <c r="F304" s="274"/>
      <c r="G304" s="274"/>
      <c r="H304" s="274"/>
      <c r="I304" s="274"/>
      <c r="J304" s="274"/>
      <c r="K304" s="274"/>
      <c r="L304" s="258"/>
      <c r="M304" s="258"/>
      <c r="N304" s="258"/>
      <c r="O304" s="264"/>
    </row>
    <row r="305" spans="1:15">
      <c r="A305" s="63"/>
      <c r="B305" s="63"/>
      <c r="C305" s="264"/>
      <c r="D305" s="264"/>
      <c r="E305" s="264"/>
      <c r="F305" s="264"/>
      <c r="G305" s="264"/>
      <c r="H305" s="264"/>
      <c r="I305" s="264"/>
      <c r="J305" s="264"/>
      <c r="K305" s="264"/>
      <c r="L305" s="264"/>
      <c r="M305" s="264"/>
      <c r="N305" s="264"/>
      <c r="O305" s="264"/>
    </row>
    <row r="307" spans="1:15">
      <c r="A307" s="252" t="s">
        <v>210</v>
      </c>
      <c r="B307" s="252"/>
      <c r="C307" s="252"/>
      <c r="D307" s="252"/>
      <c r="E307" s="252"/>
      <c r="F307" s="252"/>
      <c r="G307" s="252"/>
      <c r="H307" s="252"/>
      <c r="I307" s="252"/>
      <c r="J307" s="252"/>
      <c r="K307" s="252"/>
      <c r="L307" s="252"/>
      <c r="M307" s="252"/>
      <c r="N307" s="252"/>
      <c r="O307" s="252"/>
    </row>
    <row r="308" spans="1:15">
      <c r="A308" s="252"/>
      <c r="B308" s="252"/>
      <c r="C308" s="252"/>
      <c r="D308" s="252"/>
      <c r="E308" s="252"/>
      <c r="F308" s="252"/>
      <c r="G308" s="252"/>
      <c r="H308" s="252"/>
      <c r="I308" s="252"/>
      <c r="J308" s="252"/>
      <c r="K308" s="252"/>
      <c r="L308" s="252"/>
      <c r="M308" s="252"/>
      <c r="N308" s="252"/>
      <c r="O308" s="252"/>
    </row>
    <row r="309" spans="1:15" ht="14.4">
      <c r="A309" s="63"/>
      <c r="B309" s="253" t="s">
        <v>638</v>
      </c>
      <c r="C309" s="254">
        <v>340</v>
      </c>
      <c r="D309" s="254"/>
      <c r="E309" s="255"/>
      <c r="F309" s="255"/>
      <c r="G309" s="255"/>
      <c r="H309" s="256"/>
      <c r="I309" s="256"/>
      <c r="J309" s="256"/>
      <c r="K309" s="256"/>
      <c r="L309" s="256"/>
      <c r="M309" s="256"/>
      <c r="N309" s="256"/>
      <c r="O309" s="257"/>
    </row>
    <row r="310" spans="1:15" ht="14.4">
      <c r="A310" s="63"/>
      <c r="B310" s="259"/>
      <c r="C310" s="254"/>
      <c r="D310" s="254"/>
      <c r="E310" s="255"/>
      <c r="F310" s="255"/>
      <c r="G310" s="255"/>
      <c r="H310" s="256"/>
      <c r="I310" s="256"/>
      <c r="J310" s="256"/>
      <c r="K310" s="256"/>
      <c r="L310" s="256"/>
      <c r="M310" s="256"/>
      <c r="N310" s="256"/>
      <c r="O310" s="257"/>
    </row>
    <row r="311" spans="1:15" ht="14.4">
      <c r="A311" s="260" t="s">
        <v>639</v>
      </c>
      <c r="B311" s="261"/>
      <c r="C311" s="262">
        <v>30066</v>
      </c>
      <c r="D311" s="262">
        <f>SUM(C327)</f>
        <v>22578</v>
      </c>
      <c r="E311" s="262">
        <f t="shared" ref="E311:K311" si="106">SUM(D327)</f>
        <v>13378</v>
      </c>
      <c r="F311" s="262">
        <f t="shared" si="106"/>
        <v>10778</v>
      </c>
      <c r="G311" s="262">
        <f t="shared" si="106"/>
        <v>14058</v>
      </c>
      <c r="H311" s="262">
        <f t="shared" si="106"/>
        <v>18958</v>
      </c>
      <c r="I311" s="262">
        <f t="shared" si="106"/>
        <v>20558</v>
      </c>
      <c r="J311" s="262">
        <f t="shared" si="106"/>
        <v>17162</v>
      </c>
      <c r="K311" s="262">
        <f t="shared" si="106"/>
        <v>13766</v>
      </c>
      <c r="L311" s="256"/>
      <c r="M311" s="256"/>
      <c r="N311" s="256"/>
      <c r="O311" s="257"/>
    </row>
    <row r="312" spans="1:15" ht="14.4">
      <c r="A312" s="260"/>
      <c r="B312" s="261"/>
      <c r="C312" s="263"/>
      <c r="D312" s="254"/>
      <c r="E312" s="258"/>
      <c r="F312" s="258"/>
      <c r="G312" s="258"/>
      <c r="H312" s="256"/>
      <c r="I312" s="256"/>
      <c r="J312" s="256"/>
      <c r="K312" s="256"/>
      <c r="L312" s="256"/>
      <c r="M312" s="256"/>
      <c r="N312" s="256"/>
      <c r="O312" s="257"/>
    </row>
    <row r="313" spans="1:15" ht="14.4">
      <c r="A313" s="63"/>
      <c r="C313" s="263" t="s">
        <v>640</v>
      </c>
      <c r="D313" s="263" t="s">
        <v>641</v>
      </c>
      <c r="E313" s="263" t="s">
        <v>642</v>
      </c>
      <c r="F313" s="263" t="s">
        <v>643</v>
      </c>
      <c r="G313" s="263" t="s">
        <v>644</v>
      </c>
      <c r="H313" s="263" t="s">
        <v>645</v>
      </c>
      <c r="I313" s="263" t="s">
        <v>646</v>
      </c>
      <c r="J313" s="263" t="s">
        <v>647</v>
      </c>
      <c r="K313" s="263" t="s">
        <v>648</v>
      </c>
      <c r="L313" s="263" t="s">
        <v>649</v>
      </c>
      <c r="M313" s="258"/>
      <c r="N313" s="258" t="s">
        <v>650</v>
      </c>
      <c r="O313" s="264"/>
    </row>
    <row r="314" spans="1:15" ht="14.4">
      <c r="A314" s="63"/>
      <c r="B314" s="259" t="s">
        <v>651</v>
      </c>
      <c r="C314" s="258">
        <v>1500</v>
      </c>
      <c r="D314" s="258">
        <v>1500</v>
      </c>
      <c r="E314" s="258">
        <v>1500</v>
      </c>
      <c r="F314" s="258">
        <v>1500</v>
      </c>
      <c r="G314" s="258">
        <v>1500</v>
      </c>
      <c r="H314" s="258">
        <v>1500</v>
      </c>
      <c r="I314" s="258">
        <v>1500</v>
      </c>
      <c r="J314" s="258">
        <v>1500</v>
      </c>
      <c r="K314" s="258">
        <v>1500</v>
      </c>
      <c r="L314" s="265">
        <f>SUM(C314:K314)</f>
        <v>13500</v>
      </c>
      <c r="M314" s="258"/>
      <c r="N314" s="258"/>
      <c r="O314" s="264" t="s">
        <v>652</v>
      </c>
    </row>
    <row r="315" spans="1:15" ht="14.4">
      <c r="A315" s="63"/>
      <c r="B315" s="259" t="s">
        <v>653</v>
      </c>
      <c r="C315" s="254">
        <f>6240*120%</f>
        <v>7488</v>
      </c>
      <c r="D315" s="254">
        <v>15000</v>
      </c>
      <c r="E315" s="254">
        <f>7000*120%</f>
        <v>8400</v>
      </c>
      <c r="F315" s="254">
        <v>2520</v>
      </c>
      <c r="G315" s="254">
        <v>900</v>
      </c>
      <c r="H315" s="254">
        <f>3500*120%</f>
        <v>4200</v>
      </c>
      <c r="I315" s="254">
        <f>22990*120%/3</f>
        <v>9196</v>
      </c>
      <c r="J315" s="254">
        <f t="shared" ref="J315:K315" si="107">22990*120%/3</f>
        <v>9196</v>
      </c>
      <c r="K315" s="254">
        <f t="shared" si="107"/>
        <v>9196</v>
      </c>
      <c r="L315" s="265">
        <f>SUM(C315:K315)</f>
        <v>66096</v>
      </c>
      <c r="M315" s="266">
        <f>SUM(L314:L315)</f>
        <v>79596</v>
      </c>
      <c r="N315" s="258">
        <f>+L315/9</f>
        <v>7344</v>
      </c>
      <c r="O315" s="264">
        <f>ROUNDUP(N315,-2)</f>
        <v>7400</v>
      </c>
    </row>
    <row r="316" spans="1:15" ht="14.4">
      <c r="A316" s="63"/>
      <c r="B316" s="259" t="s">
        <v>654</v>
      </c>
      <c r="C316" s="254">
        <f>SUM(C314:C315)</f>
        <v>8988</v>
      </c>
      <c r="D316" s="254">
        <f t="shared" ref="D316:K316" si="108">SUM(D314:D315)</f>
        <v>16500</v>
      </c>
      <c r="E316" s="254">
        <f t="shared" si="108"/>
        <v>9900</v>
      </c>
      <c r="F316" s="254">
        <f t="shared" si="108"/>
        <v>4020</v>
      </c>
      <c r="G316" s="254">
        <f t="shared" si="108"/>
        <v>2400</v>
      </c>
      <c r="H316" s="254">
        <f t="shared" si="108"/>
        <v>5700</v>
      </c>
      <c r="I316" s="254">
        <f t="shared" si="108"/>
        <v>10696</v>
      </c>
      <c r="J316" s="254">
        <f t="shared" si="108"/>
        <v>10696</v>
      </c>
      <c r="K316" s="254">
        <f t="shared" si="108"/>
        <v>10696</v>
      </c>
      <c r="L316" s="265">
        <f>SUM(C316:K316)</f>
        <v>79596</v>
      </c>
      <c r="M316" s="267" t="s">
        <v>655</v>
      </c>
      <c r="N316" s="258"/>
      <c r="O316" s="264"/>
    </row>
    <row r="317" spans="1:15" ht="14.4">
      <c r="A317" s="63"/>
      <c r="B317" s="259"/>
      <c r="C317" s="254"/>
      <c r="D317" s="254"/>
      <c r="E317" s="258"/>
      <c r="F317" s="258"/>
      <c r="G317" s="265"/>
      <c r="H317" s="265"/>
      <c r="I317" s="258"/>
      <c r="J317" s="258"/>
      <c r="K317" s="265"/>
      <c r="L317" s="265"/>
      <c r="M317" s="258"/>
      <c r="N317" s="258"/>
      <c r="O317" s="264"/>
    </row>
    <row r="318" spans="1:15" ht="14.4">
      <c r="A318" s="63"/>
      <c r="B318" s="259" t="s">
        <v>656</v>
      </c>
      <c r="C318" s="254">
        <f>+C311-C316</f>
        <v>21078</v>
      </c>
      <c r="D318" s="254">
        <f>+D311-D316</f>
        <v>6078</v>
      </c>
      <c r="E318" s="254">
        <f t="shared" ref="E318:K318" si="109">+E311-E316</f>
        <v>3478</v>
      </c>
      <c r="F318" s="254">
        <f t="shared" si="109"/>
        <v>6758</v>
      </c>
      <c r="G318" s="254">
        <f t="shared" si="109"/>
        <v>11658</v>
      </c>
      <c r="H318" s="254">
        <f t="shared" si="109"/>
        <v>13258</v>
      </c>
      <c r="I318" s="254">
        <f t="shared" si="109"/>
        <v>9862</v>
      </c>
      <c r="J318" s="254">
        <f t="shared" si="109"/>
        <v>6466</v>
      </c>
      <c r="K318" s="254">
        <f t="shared" si="109"/>
        <v>3070</v>
      </c>
      <c r="L318" s="265"/>
      <c r="M318" s="258"/>
      <c r="N318" s="258"/>
      <c r="O318" s="264"/>
    </row>
    <row r="319" spans="1:15" ht="14.4">
      <c r="A319" s="63"/>
      <c r="B319" s="259"/>
      <c r="C319" s="254"/>
      <c r="D319" s="254"/>
      <c r="E319" s="258"/>
      <c r="F319" s="258"/>
      <c r="G319" s="265"/>
      <c r="H319" s="265"/>
      <c r="I319" s="258"/>
      <c r="J319" s="258"/>
      <c r="K319" s="265"/>
      <c r="L319" s="265"/>
      <c r="M319" s="258"/>
      <c r="N319" s="258"/>
      <c r="O319" s="264"/>
    </row>
    <row r="320" spans="1:15" ht="14.4">
      <c r="A320" s="63"/>
      <c r="B320" s="253" t="s">
        <v>657</v>
      </c>
      <c r="C320" s="254"/>
      <c r="D320" s="254"/>
      <c r="E320" s="258"/>
      <c r="F320" s="258"/>
      <c r="G320" s="265"/>
      <c r="H320" s="265"/>
      <c r="I320" s="258"/>
      <c r="J320" s="258"/>
      <c r="K320" s="265"/>
      <c r="L320" s="265"/>
      <c r="M320" s="258"/>
      <c r="N320" s="258"/>
      <c r="O320" s="264"/>
    </row>
    <row r="321" spans="1:15" ht="14.4">
      <c r="A321" s="63"/>
      <c r="B321" s="259" t="s">
        <v>658</v>
      </c>
      <c r="C321" s="254">
        <f>SUM(C314)</f>
        <v>1500</v>
      </c>
      <c r="D321" s="254">
        <f t="shared" ref="D321:K321" si="110">SUM(D314)</f>
        <v>1500</v>
      </c>
      <c r="E321" s="254">
        <f t="shared" si="110"/>
        <v>1500</v>
      </c>
      <c r="F321" s="254">
        <f t="shared" si="110"/>
        <v>1500</v>
      </c>
      <c r="G321" s="254">
        <f t="shared" si="110"/>
        <v>1500</v>
      </c>
      <c r="H321" s="254">
        <f t="shared" si="110"/>
        <v>1500</v>
      </c>
      <c r="I321" s="254">
        <f t="shared" si="110"/>
        <v>1500</v>
      </c>
      <c r="J321" s="254">
        <f t="shared" si="110"/>
        <v>1500</v>
      </c>
      <c r="K321" s="254">
        <f t="shared" si="110"/>
        <v>1500</v>
      </c>
      <c r="L321" s="265"/>
      <c r="M321" s="258"/>
      <c r="N321" s="258"/>
      <c r="O321" s="264"/>
    </row>
    <row r="322" spans="1:15" ht="14.4">
      <c r="A322" s="63"/>
      <c r="B322" s="259" t="s">
        <v>659</v>
      </c>
      <c r="C322" s="254">
        <f t="shared" ref="C322:K322" si="111">ROUNDUP(C315,-2)</f>
        <v>7500</v>
      </c>
      <c r="D322" s="254">
        <f t="shared" si="111"/>
        <v>15000</v>
      </c>
      <c r="E322" s="254">
        <f t="shared" si="111"/>
        <v>8400</v>
      </c>
      <c r="F322" s="254">
        <f t="shared" si="111"/>
        <v>2600</v>
      </c>
      <c r="G322" s="254">
        <f t="shared" si="111"/>
        <v>900</v>
      </c>
      <c r="H322" s="254">
        <f t="shared" si="111"/>
        <v>4200</v>
      </c>
      <c r="I322" s="254">
        <f t="shared" si="111"/>
        <v>9200</v>
      </c>
      <c r="J322" s="254">
        <f t="shared" si="111"/>
        <v>9200</v>
      </c>
      <c r="K322" s="254">
        <f t="shared" si="111"/>
        <v>9200</v>
      </c>
      <c r="L322" s="265"/>
      <c r="M322" s="258"/>
      <c r="N322" s="258"/>
      <c r="O322" s="264"/>
    </row>
    <row r="323" spans="1:15" ht="14.4">
      <c r="A323" s="63"/>
      <c r="B323" s="259" t="s">
        <v>660</v>
      </c>
      <c r="C323" s="254">
        <f t="shared" ref="C323:K323" si="112">+$O$315-C322-1600</f>
        <v>-1700</v>
      </c>
      <c r="D323" s="254">
        <f t="shared" si="112"/>
        <v>-9200</v>
      </c>
      <c r="E323" s="254">
        <f t="shared" si="112"/>
        <v>-2600</v>
      </c>
      <c r="F323" s="254">
        <f t="shared" si="112"/>
        <v>3200</v>
      </c>
      <c r="G323" s="254">
        <f t="shared" si="112"/>
        <v>4900</v>
      </c>
      <c r="H323" s="254">
        <f t="shared" si="112"/>
        <v>1600</v>
      </c>
      <c r="I323" s="254">
        <f t="shared" si="112"/>
        <v>-3400</v>
      </c>
      <c r="J323" s="254">
        <f t="shared" si="112"/>
        <v>-3400</v>
      </c>
      <c r="K323" s="254">
        <f t="shared" si="112"/>
        <v>-3400</v>
      </c>
      <c r="L323" s="265"/>
      <c r="M323" s="258"/>
      <c r="N323" s="258"/>
      <c r="O323" s="264"/>
    </row>
    <row r="324" spans="1:15" ht="14.4">
      <c r="A324" s="63"/>
      <c r="B324" s="268" t="s">
        <v>661</v>
      </c>
      <c r="C324" s="254"/>
      <c r="D324" s="254"/>
      <c r="E324" s="258"/>
      <c r="F324" s="258"/>
      <c r="G324" s="265"/>
      <c r="H324" s="265"/>
      <c r="I324" s="258"/>
      <c r="J324" s="258"/>
      <c r="K324" s="265"/>
      <c r="L324" s="265"/>
      <c r="M324" s="258"/>
      <c r="N324" s="258"/>
      <c r="O324" s="264"/>
    </row>
    <row r="325" spans="1:15" ht="14.4">
      <c r="A325" s="63"/>
      <c r="B325" s="269" t="s">
        <v>662</v>
      </c>
      <c r="C325" s="263">
        <v>1500</v>
      </c>
      <c r="D325" s="263">
        <f>SUM(D321:D323)</f>
        <v>7300</v>
      </c>
      <c r="E325" s="263">
        <f>SUM(E321:E323)</f>
        <v>7300</v>
      </c>
      <c r="F325" s="263">
        <f t="shared" ref="F325:K325" si="113">SUM(F321:F323)</f>
        <v>7300</v>
      </c>
      <c r="G325" s="263">
        <f t="shared" si="113"/>
        <v>7300</v>
      </c>
      <c r="H325" s="263">
        <f t="shared" si="113"/>
        <v>7300</v>
      </c>
      <c r="I325" s="263">
        <f t="shared" si="113"/>
        <v>7300</v>
      </c>
      <c r="J325" s="263">
        <f t="shared" si="113"/>
        <v>7300</v>
      </c>
      <c r="K325" s="263">
        <f t="shared" si="113"/>
        <v>7300</v>
      </c>
      <c r="L325" s="265">
        <f>SUM(C325:K325)</f>
        <v>59900</v>
      </c>
      <c r="M325" s="270" t="s">
        <v>663</v>
      </c>
      <c r="N325" s="258"/>
      <c r="O325" s="264"/>
    </row>
    <row r="326" spans="1:15" ht="14.4">
      <c r="A326" s="63"/>
      <c r="B326" s="259"/>
      <c r="C326" s="254"/>
      <c r="D326" s="254"/>
      <c r="E326" s="254"/>
      <c r="F326" s="254"/>
      <c r="G326" s="254"/>
      <c r="H326" s="254"/>
      <c r="I326" s="254"/>
      <c r="J326" s="254"/>
      <c r="K326" s="254"/>
      <c r="L326" s="265"/>
      <c r="M326" s="270"/>
      <c r="N326" s="258"/>
      <c r="O326" s="264"/>
    </row>
    <row r="327" spans="1:15" ht="14.4">
      <c r="A327" s="63"/>
      <c r="B327" s="253" t="s">
        <v>664</v>
      </c>
      <c r="C327" s="274">
        <f>+C318+C325</f>
        <v>22578</v>
      </c>
      <c r="D327" s="274">
        <f>+D318+D325</f>
        <v>13378</v>
      </c>
      <c r="E327" s="274">
        <f t="shared" ref="E327:K327" si="114">+E318+E325</f>
        <v>10778</v>
      </c>
      <c r="F327" s="274">
        <f t="shared" si="114"/>
        <v>14058</v>
      </c>
      <c r="G327" s="274">
        <f t="shared" si="114"/>
        <v>18958</v>
      </c>
      <c r="H327" s="274">
        <f t="shared" si="114"/>
        <v>20558</v>
      </c>
      <c r="I327" s="274">
        <f t="shared" si="114"/>
        <v>17162</v>
      </c>
      <c r="J327" s="274">
        <f t="shared" si="114"/>
        <v>13766</v>
      </c>
      <c r="K327" s="274">
        <f t="shared" si="114"/>
        <v>10370</v>
      </c>
      <c r="L327" s="258"/>
      <c r="M327" s="258"/>
      <c r="N327" s="258"/>
      <c r="O327" s="264"/>
    </row>
    <row r="328" spans="1:15" ht="14.4">
      <c r="A328" s="63"/>
      <c r="B328" s="253"/>
      <c r="C328" s="274"/>
      <c r="D328" s="274"/>
      <c r="E328" s="274"/>
      <c r="F328" s="274"/>
      <c r="G328" s="274"/>
      <c r="H328" s="274"/>
      <c r="I328" s="274"/>
      <c r="J328" s="274"/>
      <c r="K328" s="274"/>
      <c r="L328" s="258"/>
      <c r="M328" s="258"/>
      <c r="N328" s="258"/>
      <c r="O328" s="264"/>
    </row>
    <row r="329" spans="1:15">
      <c r="A329" s="63"/>
      <c r="B329" s="63"/>
      <c r="C329" s="264"/>
      <c r="D329" s="264"/>
      <c r="E329" s="264"/>
      <c r="F329" s="264"/>
      <c r="G329" s="264"/>
      <c r="H329" s="264"/>
      <c r="I329" s="264"/>
      <c r="J329" s="264"/>
      <c r="K329" s="264"/>
      <c r="L329" s="264"/>
      <c r="M329" s="264"/>
      <c r="N329" s="264"/>
      <c r="O329" s="264"/>
    </row>
    <row r="332" spans="1:15" ht="14.4">
      <c r="B332" s="249" t="s">
        <v>674</v>
      </c>
    </row>
    <row r="333" spans="1:15" ht="14.4">
      <c r="C333" s="278" t="s">
        <v>675</v>
      </c>
      <c r="D333" s="279" t="s">
        <v>676</v>
      </c>
      <c r="E333" s="278" t="s">
        <v>677</v>
      </c>
      <c r="F333" s="279" t="s">
        <v>678</v>
      </c>
      <c r="G333" s="278" t="s">
        <v>679</v>
      </c>
      <c r="H333" s="279" t="s">
        <v>680</v>
      </c>
      <c r="I333" s="278" t="s">
        <v>681</v>
      </c>
      <c r="J333" s="279" t="s">
        <v>682</v>
      </c>
      <c r="K333" s="278" t="s">
        <v>683</v>
      </c>
      <c r="L333" s="280"/>
    </row>
    <row r="334" spans="1:15">
      <c r="B334" t="s">
        <v>684</v>
      </c>
      <c r="C334" s="281">
        <f t="shared" ref="C334:K334" si="115">SUM(C21)</f>
        <v>18000</v>
      </c>
      <c r="D334" s="281">
        <f t="shared" si="115"/>
        <v>18050</v>
      </c>
      <c r="E334" s="281">
        <f t="shared" si="115"/>
        <v>18050</v>
      </c>
      <c r="F334" s="281">
        <f t="shared" si="115"/>
        <v>18050</v>
      </c>
      <c r="G334" s="281">
        <f t="shared" si="115"/>
        <v>18050</v>
      </c>
      <c r="H334" s="281">
        <f t="shared" si="115"/>
        <v>18050</v>
      </c>
      <c r="I334" s="281">
        <f t="shared" si="115"/>
        <v>18050</v>
      </c>
      <c r="J334" s="281">
        <f t="shared" si="115"/>
        <v>18050</v>
      </c>
      <c r="K334" s="281">
        <f t="shared" si="115"/>
        <v>18050</v>
      </c>
      <c r="L334" s="280"/>
    </row>
    <row r="335" spans="1:15">
      <c r="B335" t="s">
        <v>599</v>
      </c>
      <c r="C335" s="281">
        <f t="shared" ref="C335:K335" si="116">SUM(C43)</f>
        <v>13650</v>
      </c>
      <c r="D335" s="281">
        <f t="shared" si="116"/>
        <v>13650</v>
      </c>
      <c r="E335" s="281">
        <f t="shared" si="116"/>
        <v>13650</v>
      </c>
      <c r="F335" s="281">
        <f t="shared" si="116"/>
        <v>13650</v>
      </c>
      <c r="G335" s="281">
        <f t="shared" si="116"/>
        <v>13650</v>
      </c>
      <c r="H335" s="281">
        <f t="shared" si="116"/>
        <v>13650</v>
      </c>
      <c r="I335" s="281">
        <f t="shared" si="116"/>
        <v>13650</v>
      </c>
      <c r="J335" s="281">
        <f t="shared" si="116"/>
        <v>13650</v>
      </c>
      <c r="K335" s="281">
        <f t="shared" si="116"/>
        <v>13650</v>
      </c>
      <c r="L335" s="280"/>
    </row>
    <row r="336" spans="1:15">
      <c r="B336" t="s">
        <v>622</v>
      </c>
      <c r="C336" s="281">
        <f t="shared" ref="C336:K336" si="117">SUM(C67)</f>
        <v>1000</v>
      </c>
      <c r="D336" s="281">
        <f t="shared" si="117"/>
        <v>4000</v>
      </c>
      <c r="E336" s="281">
        <f t="shared" si="117"/>
        <v>3500</v>
      </c>
      <c r="F336" s="281">
        <f t="shared" si="117"/>
        <v>3500</v>
      </c>
      <c r="G336" s="281">
        <f t="shared" si="117"/>
        <v>4000</v>
      </c>
      <c r="H336" s="281">
        <f t="shared" si="117"/>
        <v>3000</v>
      </c>
      <c r="I336" s="281">
        <f t="shared" si="117"/>
        <v>4000</v>
      </c>
      <c r="J336" s="281">
        <f t="shared" si="117"/>
        <v>4000</v>
      </c>
      <c r="K336" s="281">
        <f t="shared" si="117"/>
        <v>4000</v>
      </c>
      <c r="L336" s="280"/>
    </row>
    <row r="337" spans="2:12">
      <c r="B337" t="s">
        <v>623</v>
      </c>
      <c r="C337" s="281">
        <f t="shared" ref="C337:K337" si="118">SUM(C90)</f>
        <v>3500</v>
      </c>
      <c r="D337" s="281">
        <f t="shared" si="118"/>
        <v>4600</v>
      </c>
      <c r="E337" s="281">
        <f t="shared" si="118"/>
        <v>4600</v>
      </c>
      <c r="F337" s="281">
        <f t="shared" si="118"/>
        <v>4600</v>
      </c>
      <c r="G337" s="281">
        <f t="shared" si="118"/>
        <v>4600</v>
      </c>
      <c r="H337" s="281">
        <f t="shared" si="118"/>
        <v>2600</v>
      </c>
      <c r="I337" s="281">
        <f t="shared" si="118"/>
        <v>4600</v>
      </c>
      <c r="J337" s="281">
        <f t="shared" si="118"/>
        <v>4600</v>
      </c>
      <c r="K337" s="281">
        <f t="shared" si="118"/>
        <v>4600</v>
      </c>
      <c r="L337" s="280"/>
    </row>
    <row r="338" spans="2:12">
      <c r="B338" t="s">
        <v>211</v>
      </c>
      <c r="C338" s="281">
        <f t="shared" ref="C338:K338" si="119">SUM(C113)</f>
        <v>3700</v>
      </c>
      <c r="D338" s="281">
        <f t="shared" si="119"/>
        <v>6800</v>
      </c>
      <c r="E338" s="281">
        <f t="shared" si="119"/>
        <v>5800</v>
      </c>
      <c r="F338" s="281">
        <f t="shared" si="119"/>
        <v>5800</v>
      </c>
      <c r="G338" s="281">
        <f t="shared" si="119"/>
        <v>5800</v>
      </c>
      <c r="H338" s="281">
        <f t="shared" si="119"/>
        <v>5800</v>
      </c>
      <c r="I338" s="281">
        <f t="shared" si="119"/>
        <v>6800</v>
      </c>
      <c r="J338" s="281">
        <f t="shared" si="119"/>
        <v>6800</v>
      </c>
      <c r="K338" s="281">
        <f t="shared" si="119"/>
        <v>6800</v>
      </c>
      <c r="L338" s="280"/>
    </row>
    <row r="339" spans="2:12">
      <c r="B339" t="s">
        <v>214</v>
      </c>
      <c r="C339" s="281">
        <f t="shared" ref="C339:K339" si="120">SUM(C136)</f>
        <v>1000</v>
      </c>
      <c r="D339" s="281">
        <f t="shared" si="120"/>
        <v>6200</v>
      </c>
      <c r="E339" s="281">
        <f t="shared" si="120"/>
        <v>6200</v>
      </c>
      <c r="F339" s="281">
        <f t="shared" si="120"/>
        <v>5200</v>
      </c>
      <c r="G339" s="281">
        <f t="shared" si="120"/>
        <v>5200</v>
      </c>
      <c r="H339" s="281">
        <f t="shared" si="120"/>
        <v>5200</v>
      </c>
      <c r="I339" s="281">
        <f t="shared" si="120"/>
        <v>6200</v>
      </c>
      <c r="J339" s="281">
        <f t="shared" si="120"/>
        <v>6200</v>
      </c>
      <c r="K339" s="281">
        <f t="shared" si="120"/>
        <v>6200</v>
      </c>
      <c r="L339" s="280"/>
    </row>
    <row r="340" spans="2:12">
      <c r="B340" t="s">
        <v>624</v>
      </c>
      <c r="C340" s="281">
        <f t="shared" ref="C340:K340" si="121">SUM(C159)</f>
        <v>4500</v>
      </c>
      <c r="D340" s="281">
        <f t="shared" si="121"/>
        <v>16600</v>
      </c>
      <c r="E340" s="281">
        <f t="shared" si="121"/>
        <v>16600</v>
      </c>
      <c r="F340" s="281">
        <f t="shared" si="121"/>
        <v>16600</v>
      </c>
      <c r="G340" s="281">
        <f t="shared" si="121"/>
        <v>16600</v>
      </c>
      <c r="H340" s="281">
        <f t="shared" si="121"/>
        <v>16600</v>
      </c>
      <c r="I340" s="281">
        <f t="shared" si="121"/>
        <v>16600</v>
      </c>
      <c r="J340" s="281">
        <f t="shared" si="121"/>
        <v>16600</v>
      </c>
      <c r="K340" s="281">
        <f t="shared" si="121"/>
        <v>16600</v>
      </c>
      <c r="L340" s="280"/>
    </row>
    <row r="341" spans="2:12">
      <c r="B341" t="s">
        <v>209</v>
      </c>
      <c r="C341" s="281">
        <f t="shared" ref="C341:K341" si="122">SUM(C182)</f>
        <v>7000</v>
      </c>
      <c r="D341" s="281">
        <f t="shared" si="122"/>
        <v>11350</v>
      </c>
      <c r="E341" s="281">
        <f t="shared" si="122"/>
        <v>11350</v>
      </c>
      <c r="F341" s="281">
        <f t="shared" si="122"/>
        <v>11350</v>
      </c>
      <c r="G341" s="281">
        <f t="shared" si="122"/>
        <v>11350</v>
      </c>
      <c r="H341" s="281">
        <f t="shared" si="122"/>
        <v>11350</v>
      </c>
      <c r="I341" s="281">
        <f t="shared" si="122"/>
        <v>11350</v>
      </c>
      <c r="J341" s="281">
        <f t="shared" si="122"/>
        <v>11350</v>
      </c>
      <c r="K341" s="281">
        <f t="shared" si="122"/>
        <v>11350</v>
      </c>
      <c r="L341" s="280"/>
    </row>
    <row r="342" spans="2:12">
      <c r="B342" t="s">
        <v>212</v>
      </c>
      <c r="C342" s="281">
        <f t="shared" ref="C342:K342" si="123">SUM(C205)</f>
        <v>3750</v>
      </c>
      <c r="D342" s="281">
        <f t="shared" si="123"/>
        <v>13250</v>
      </c>
      <c r="E342" s="281">
        <f t="shared" si="123"/>
        <v>11250</v>
      </c>
      <c r="F342" s="281">
        <f t="shared" si="123"/>
        <v>11250</v>
      </c>
      <c r="G342" s="281">
        <f t="shared" si="123"/>
        <v>11250</v>
      </c>
      <c r="H342" s="281">
        <f t="shared" si="123"/>
        <v>11250</v>
      </c>
      <c r="I342" s="281">
        <f t="shared" si="123"/>
        <v>11250</v>
      </c>
      <c r="J342" s="281">
        <f t="shared" si="123"/>
        <v>10250</v>
      </c>
      <c r="K342" s="281">
        <f t="shared" si="123"/>
        <v>10250</v>
      </c>
      <c r="L342" s="280"/>
    </row>
    <row r="343" spans="2:12">
      <c r="B343" t="s">
        <v>207</v>
      </c>
      <c r="C343" s="281">
        <f>SUM(C229)</f>
        <v>4000</v>
      </c>
      <c r="D343" s="281">
        <f t="shared" ref="D343:K343" si="124">SUM(D229)</f>
        <v>3700</v>
      </c>
      <c r="E343" s="281">
        <f t="shared" si="124"/>
        <v>3700</v>
      </c>
      <c r="F343" s="281">
        <f t="shared" si="124"/>
        <v>3700</v>
      </c>
      <c r="G343" s="281">
        <f t="shared" si="124"/>
        <v>3700</v>
      </c>
      <c r="H343" s="281">
        <f t="shared" si="124"/>
        <v>3700</v>
      </c>
      <c r="I343" s="281">
        <f t="shared" si="124"/>
        <v>3700</v>
      </c>
      <c r="J343" s="281">
        <f t="shared" si="124"/>
        <v>3700</v>
      </c>
      <c r="K343" s="281">
        <f t="shared" si="124"/>
        <v>3700</v>
      </c>
      <c r="L343" s="280"/>
    </row>
    <row r="344" spans="2:12">
      <c r="B344" t="s">
        <v>208</v>
      </c>
      <c r="C344" s="281">
        <f>SUM(C253)</f>
        <v>9000</v>
      </c>
      <c r="D344" s="281">
        <f t="shared" ref="D344:K344" si="125">SUM(D253)</f>
        <v>6950</v>
      </c>
      <c r="E344" s="281">
        <f t="shared" si="125"/>
        <v>6950</v>
      </c>
      <c r="F344" s="281">
        <f t="shared" si="125"/>
        <v>6950</v>
      </c>
      <c r="G344" s="281">
        <f t="shared" si="125"/>
        <v>6950</v>
      </c>
      <c r="H344" s="281">
        <f t="shared" si="125"/>
        <v>6950</v>
      </c>
      <c r="I344" s="281">
        <f t="shared" si="125"/>
        <v>6950</v>
      </c>
      <c r="J344" s="281">
        <f t="shared" si="125"/>
        <v>6950</v>
      </c>
      <c r="K344" s="281">
        <f t="shared" si="125"/>
        <v>6950</v>
      </c>
      <c r="L344" s="280"/>
    </row>
    <row r="345" spans="2:12">
      <c r="B345" t="s">
        <v>620</v>
      </c>
      <c r="C345" s="281">
        <f>SUM(C277)</f>
        <v>1200</v>
      </c>
      <c r="D345" s="281">
        <f t="shared" ref="D345:K345" si="126">SUM(D277)</f>
        <v>2520</v>
      </c>
      <c r="E345" s="281">
        <f t="shared" si="126"/>
        <v>2520</v>
      </c>
      <c r="F345" s="281">
        <f t="shared" si="126"/>
        <v>2520</v>
      </c>
      <c r="G345" s="281">
        <f t="shared" si="126"/>
        <v>2520</v>
      </c>
      <c r="H345" s="281">
        <f t="shared" si="126"/>
        <v>2520</v>
      </c>
      <c r="I345" s="281">
        <f t="shared" si="126"/>
        <v>2520</v>
      </c>
      <c r="J345" s="281">
        <f t="shared" si="126"/>
        <v>2520</v>
      </c>
      <c r="K345" s="281">
        <f t="shared" si="126"/>
        <v>2520</v>
      </c>
      <c r="L345" s="280"/>
    </row>
    <row r="346" spans="2:12">
      <c r="B346" t="s">
        <v>621</v>
      </c>
      <c r="C346" s="281">
        <f>+C301</f>
        <v>4000</v>
      </c>
      <c r="D346" s="281">
        <f t="shared" ref="D346:K346" si="127">+D301</f>
        <v>1900</v>
      </c>
      <c r="E346" s="281">
        <f t="shared" si="127"/>
        <v>1900</v>
      </c>
      <c r="F346" s="281">
        <f t="shared" si="127"/>
        <v>1900</v>
      </c>
      <c r="G346" s="281">
        <f t="shared" si="127"/>
        <v>1900</v>
      </c>
      <c r="H346" s="281">
        <f t="shared" si="127"/>
        <v>1900</v>
      </c>
      <c r="I346" s="281">
        <f t="shared" si="127"/>
        <v>1900</v>
      </c>
      <c r="J346" s="281">
        <f t="shared" si="127"/>
        <v>1900</v>
      </c>
      <c r="K346" s="281">
        <f t="shared" si="127"/>
        <v>1900</v>
      </c>
      <c r="L346" s="280"/>
    </row>
    <row r="347" spans="2:12">
      <c r="B347" t="s">
        <v>210</v>
      </c>
      <c r="C347" s="281">
        <f>SUM(C325)</f>
        <v>1500</v>
      </c>
      <c r="D347" s="281">
        <f t="shared" ref="D347:K347" si="128">SUM(D325)</f>
        <v>7300</v>
      </c>
      <c r="E347" s="281">
        <f t="shared" si="128"/>
        <v>7300</v>
      </c>
      <c r="F347" s="281">
        <f t="shared" si="128"/>
        <v>7300</v>
      </c>
      <c r="G347" s="281">
        <f t="shared" si="128"/>
        <v>7300</v>
      </c>
      <c r="H347" s="281">
        <f t="shared" si="128"/>
        <v>7300</v>
      </c>
      <c r="I347" s="281">
        <f t="shared" si="128"/>
        <v>7300</v>
      </c>
      <c r="J347" s="281">
        <f t="shared" si="128"/>
        <v>7300</v>
      </c>
      <c r="K347" s="281">
        <f t="shared" si="128"/>
        <v>7300</v>
      </c>
      <c r="L347" s="280"/>
    </row>
    <row r="348" spans="2:12" ht="14.4">
      <c r="C348" s="282">
        <f>SUM(C334:C347)</f>
        <v>75800</v>
      </c>
      <c r="D348" s="282">
        <f t="shared" ref="D348:K348" si="129">SUM(D334:D347)</f>
        <v>116870</v>
      </c>
      <c r="E348" s="282">
        <f t="shared" si="129"/>
        <v>113370</v>
      </c>
      <c r="F348" s="282">
        <f t="shared" si="129"/>
        <v>112370</v>
      </c>
      <c r="G348" s="282">
        <f t="shared" si="129"/>
        <v>112870</v>
      </c>
      <c r="H348" s="282">
        <f t="shared" si="129"/>
        <v>109870</v>
      </c>
      <c r="I348" s="282">
        <f t="shared" si="129"/>
        <v>114870</v>
      </c>
      <c r="J348" s="282">
        <f t="shared" si="129"/>
        <v>113870</v>
      </c>
      <c r="K348" s="282">
        <f t="shared" si="129"/>
        <v>113870</v>
      </c>
      <c r="L348" s="281">
        <f>SUM(C348:K348)</f>
        <v>983760</v>
      </c>
    </row>
    <row r="349" spans="2:12">
      <c r="C349" s="280"/>
      <c r="D349" s="283"/>
      <c r="E349" s="280"/>
      <c r="F349" s="280"/>
      <c r="G349" s="280"/>
      <c r="H349" s="280"/>
      <c r="I349" s="280"/>
      <c r="J349" s="280"/>
      <c r="K349" s="280"/>
      <c r="L349" s="280"/>
    </row>
    <row r="350" spans="2:12">
      <c r="C350" s="280"/>
      <c r="D350" s="283"/>
      <c r="E350" s="280"/>
      <c r="F350" s="280"/>
      <c r="G350" s="280"/>
      <c r="H350" s="280"/>
      <c r="I350" s="280"/>
      <c r="J350" s="280"/>
      <c r="K350" s="280"/>
      <c r="L350" s="280"/>
    </row>
  </sheetData>
  <mergeCells count="43">
    <mergeCell ref="M325:M326"/>
    <mergeCell ref="M277:M278"/>
    <mergeCell ref="A283:O284"/>
    <mergeCell ref="A287:B288"/>
    <mergeCell ref="M301:M302"/>
    <mergeCell ref="A307:O308"/>
    <mergeCell ref="A311:B312"/>
    <mergeCell ref="M229:M230"/>
    <mergeCell ref="A235:O236"/>
    <mergeCell ref="A239:B240"/>
    <mergeCell ref="M253:M254"/>
    <mergeCell ref="A259:O260"/>
    <mergeCell ref="A263:B264"/>
    <mergeCell ref="M182:M183"/>
    <mergeCell ref="A187:O188"/>
    <mergeCell ref="A191:B192"/>
    <mergeCell ref="M205:M206"/>
    <mergeCell ref="A211:O212"/>
    <mergeCell ref="A215:B216"/>
    <mergeCell ref="M136:M137"/>
    <mergeCell ref="A141:O142"/>
    <mergeCell ref="A145:B146"/>
    <mergeCell ref="M159:M160"/>
    <mergeCell ref="A164:O165"/>
    <mergeCell ref="A168:B169"/>
    <mergeCell ref="M90:M91"/>
    <mergeCell ref="A95:O96"/>
    <mergeCell ref="A99:B100"/>
    <mergeCell ref="M113:M114"/>
    <mergeCell ref="A118:O119"/>
    <mergeCell ref="A122:B123"/>
    <mergeCell ref="M43:M44"/>
    <mergeCell ref="A49:O50"/>
    <mergeCell ref="A53:B54"/>
    <mergeCell ref="M67:M68"/>
    <mergeCell ref="A72:O73"/>
    <mergeCell ref="A76:B77"/>
    <mergeCell ref="G2:H2"/>
    <mergeCell ref="A3:O4"/>
    <mergeCell ref="A7:B8"/>
    <mergeCell ref="M21:M22"/>
    <mergeCell ref="A25:O26"/>
    <mergeCell ref="A29:B3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99"/>
  <sheetViews>
    <sheetView view="pageBreakPreview" zoomScaleNormal="100" zoomScaleSheetLayoutView="100" zoomScalePageLayoutView="75" workbookViewId="0">
      <pane ySplit="2" topLeftCell="A3" activePane="bottomLeft" state="frozen"/>
      <selection pane="bottomLeft" activeCell="F24" sqref="F24"/>
    </sheetView>
  </sheetViews>
  <sheetFormatPr defaultColWidth="8.88671875" defaultRowHeight="13.2"/>
  <cols>
    <col min="1" max="1" width="5.109375" style="19" customWidth="1"/>
    <col min="2" max="2" width="14.44140625" style="3" customWidth="1"/>
    <col min="3" max="3" width="28.33203125" style="3" customWidth="1"/>
    <col min="4" max="4" width="25.88671875" style="3" customWidth="1"/>
    <col min="5" max="5" width="10.33203125" style="37" customWidth="1"/>
    <col min="6" max="7" width="9.88671875" style="37" customWidth="1"/>
    <col min="8" max="8" width="10.44140625" style="37" customWidth="1"/>
    <col min="9" max="9" width="9.88671875" style="37" customWidth="1"/>
    <col min="10" max="11" width="10" style="37" customWidth="1"/>
    <col min="12" max="12" width="10.109375" style="37" customWidth="1"/>
    <col min="13" max="13" width="12.109375" style="37" customWidth="1"/>
    <col min="14" max="16384" width="8.88671875" style="3"/>
  </cols>
  <sheetData>
    <row r="1" spans="1:13" s="1" customFormat="1" ht="13.8" thickBot="1">
      <c r="A1" s="14" t="s">
        <v>340</v>
      </c>
      <c r="B1" s="10"/>
      <c r="C1" s="10"/>
      <c r="D1" s="10"/>
      <c r="E1" s="36"/>
      <c r="F1" s="36"/>
      <c r="G1" s="36"/>
      <c r="H1" s="36"/>
      <c r="I1" s="36"/>
      <c r="J1" s="36"/>
      <c r="K1" s="36"/>
      <c r="L1" s="36"/>
      <c r="M1" s="36"/>
    </row>
    <row r="2" spans="1:13" s="2" customFormat="1" ht="26.4">
      <c r="A2" s="20" t="s">
        <v>1</v>
      </c>
      <c r="B2" s="11" t="s">
        <v>2</v>
      </c>
      <c r="C2" s="11" t="s">
        <v>13</v>
      </c>
      <c r="D2" s="11" t="s">
        <v>0</v>
      </c>
      <c r="E2" s="11" t="s">
        <v>4</v>
      </c>
      <c r="F2" s="11">
        <v>2020</v>
      </c>
      <c r="G2" s="11">
        <v>2021</v>
      </c>
      <c r="H2" s="11">
        <v>2022</v>
      </c>
      <c r="I2" s="11">
        <v>2023</v>
      </c>
      <c r="J2" s="11">
        <v>2024</v>
      </c>
      <c r="K2" s="11">
        <v>2025</v>
      </c>
      <c r="L2" s="11">
        <v>2026</v>
      </c>
      <c r="M2" s="11" t="s">
        <v>10</v>
      </c>
    </row>
    <row r="3" spans="1:13" s="27" customFormat="1">
      <c r="A3" s="33"/>
      <c r="B3" s="28" t="s">
        <v>6</v>
      </c>
      <c r="C3" s="25"/>
      <c r="D3" s="28"/>
      <c r="E3" s="30"/>
      <c r="F3" s="30"/>
      <c r="G3" s="30"/>
      <c r="H3" s="30"/>
      <c r="I3" s="30"/>
      <c r="J3" s="30"/>
      <c r="K3" s="30"/>
      <c r="L3" s="30"/>
      <c r="M3" s="30"/>
    </row>
    <row r="4" spans="1:13" s="27" customFormat="1">
      <c r="A4" s="33"/>
      <c r="B4" s="28"/>
      <c r="C4" s="25"/>
      <c r="D4" s="28"/>
      <c r="E4" s="30"/>
      <c r="F4" s="30"/>
      <c r="G4" s="30"/>
      <c r="H4" s="30"/>
      <c r="I4" s="30"/>
      <c r="J4" s="30"/>
      <c r="K4" s="30"/>
      <c r="L4" s="30"/>
      <c r="M4" s="30"/>
    </row>
    <row r="5" spans="1:13" s="27" customFormat="1">
      <c r="A5" s="15">
        <v>1</v>
      </c>
      <c r="B5" s="12" t="s">
        <v>3</v>
      </c>
      <c r="C5" s="32"/>
      <c r="D5" s="34"/>
      <c r="E5" s="30"/>
      <c r="F5" s="30"/>
      <c r="G5" s="30"/>
      <c r="H5" s="30"/>
      <c r="I5" s="30"/>
      <c r="J5" s="30"/>
      <c r="K5" s="30"/>
      <c r="L5" s="30"/>
      <c r="M5" s="30"/>
    </row>
    <row r="6" spans="1:13" s="27" customFormat="1">
      <c r="A6" s="16"/>
      <c r="B6" s="12"/>
      <c r="C6" s="32"/>
      <c r="D6" s="34"/>
      <c r="E6" s="30"/>
      <c r="F6" s="30"/>
      <c r="G6" s="30"/>
      <c r="H6" s="30"/>
      <c r="I6" s="30"/>
      <c r="J6" s="30"/>
      <c r="K6" s="30"/>
      <c r="L6" s="30"/>
      <c r="M6" s="30"/>
    </row>
    <row r="7" spans="1:13" s="27" customFormat="1" ht="119.4" customHeight="1">
      <c r="A7" s="16">
        <v>1.1000000000000001</v>
      </c>
      <c r="B7" s="29" t="s">
        <v>7</v>
      </c>
      <c r="C7" s="31" t="s">
        <v>186</v>
      </c>
      <c r="D7" s="31" t="s">
        <v>146</v>
      </c>
      <c r="E7" s="97"/>
      <c r="F7" s="97">
        <f>820+650+720</f>
        <v>2190</v>
      </c>
      <c r="G7" s="97"/>
      <c r="H7" s="97"/>
      <c r="I7" s="97"/>
      <c r="J7" s="97">
        <v>3500</v>
      </c>
      <c r="L7" s="97"/>
      <c r="M7" s="97"/>
    </row>
    <row r="8" spans="1:13" s="27" customFormat="1">
      <c r="A8" s="16"/>
      <c r="B8" s="29"/>
      <c r="C8" s="31"/>
      <c r="D8" s="31"/>
      <c r="E8" s="97"/>
      <c r="F8" s="97"/>
      <c r="G8" s="97"/>
      <c r="H8" s="97"/>
      <c r="I8" s="97"/>
      <c r="J8" s="97"/>
      <c r="K8" s="97"/>
      <c r="L8" s="97"/>
      <c r="M8" s="97"/>
    </row>
    <row r="9" spans="1:13" s="27" customFormat="1" ht="39.6">
      <c r="A9" s="16">
        <v>1.2</v>
      </c>
      <c r="B9" s="29" t="s">
        <v>7</v>
      </c>
      <c r="C9" s="31" t="s">
        <v>145</v>
      </c>
      <c r="D9" s="31"/>
      <c r="E9" s="97"/>
      <c r="F9" s="97"/>
      <c r="G9" s="97"/>
      <c r="H9" s="97"/>
      <c r="I9" s="97"/>
      <c r="J9" s="97"/>
      <c r="K9" s="97"/>
      <c r="L9" s="97"/>
      <c r="M9" s="97"/>
    </row>
    <row r="10" spans="1:13" s="27" customFormat="1">
      <c r="A10" s="16"/>
      <c r="B10" s="29"/>
      <c r="D10" s="31"/>
      <c r="E10" s="97"/>
      <c r="F10" s="97"/>
      <c r="G10" s="97"/>
      <c r="H10" s="97"/>
      <c r="I10" s="97"/>
      <c r="J10" s="97"/>
      <c r="K10" s="97"/>
      <c r="L10" s="97"/>
      <c r="M10" s="97"/>
    </row>
    <row r="11" spans="1:13" s="27" customFormat="1" ht="26.4">
      <c r="A11" s="16">
        <v>1.3</v>
      </c>
      <c r="B11" s="29" t="s">
        <v>7</v>
      </c>
      <c r="C11" s="29" t="s">
        <v>84</v>
      </c>
      <c r="D11" s="31"/>
      <c r="E11" s="97"/>
      <c r="F11" s="97"/>
      <c r="G11" s="97"/>
      <c r="H11" s="97"/>
      <c r="I11" s="97"/>
      <c r="J11" s="97"/>
      <c r="K11" s="97"/>
      <c r="L11" s="97"/>
      <c r="M11" s="97"/>
    </row>
    <row r="12" spans="1:13" s="27" customFormat="1">
      <c r="A12" s="16"/>
      <c r="B12" s="29"/>
      <c r="C12" s="29"/>
      <c r="D12" s="31"/>
      <c r="E12" s="97"/>
      <c r="F12" s="97"/>
      <c r="G12" s="97"/>
      <c r="H12" s="97"/>
      <c r="I12" s="97"/>
      <c r="J12" s="97"/>
      <c r="K12" s="97"/>
      <c r="L12" s="97"/>
      <c r="M12" s="97"/>
    </row>
    <row r="13" spans="1:13" s="27" customFormat="1" ht="57" customHeight="1">
      <c r="A13" s="16">
        <v>1.4</v>
      </c>
      <c r="B13" s="29" t="s">
        <v>14</v>
      </c>
      <c r="C13" s="31" t="s">
        <v>147</v>
      </c>
      <c r="D13" s="31" t="s">
        <v>153</v>
      </c>
      <c r="E13" s="97"/>
      <c r="F13" s="97"/>
      <c r="G13" s="97"/>
      <c r="H13" s="97">
        <v>1500</v>
      </c>
      <c r="I13" s="97"/>
      <c r="J13" s="97"/>
      <c r="K13" s="97"/>
      <c r="L13" s="97"/>
      <c r="M13" s="97"/>
    </row>
    <row r="14" spans="1:13" s="27" customFormat="1">
      <c r="A14" s="16"/>
      <c r="B14" s="29"/>
      <c r="C14" s="31"/>
      <c r="D14" s="31"/>
      <c r="E14" s="97"/>
      <c r="F14" s="97"/>
      <c r="G14" s="97"/>
      <c r="H14" s="97"/>
      <c r="I14" s="97"/>
      <c r="J14" s="97"/>
      <c r="K14" s="97"/>
      <c r="L14" s="97"/>
      <c r="M14" s="97"/>
    </row>
    <row r="15" spans="1:13" s="27" customFormat="1" ht="39.6">
      <c r="A15" s="16">
        <v>1.5</v>
      </c>
      <c r="B15" s="29" t="s">
        <v>151</v>
      </c>
      <c r="C15" s="31" t="s">
        <v>155</v>
      </c>
      <c r="D15" s="31" t="s">
        <v>193</v>
      </c>
      <c r="E15" s="97"/>
      <c r="F15" s="97"/>
      <c r="G15" s="97"/>
      <c r="H15" s="97">
        <v>250</v>
      </c>
      <c r="I15" s="97"/>
      <c r="J15" s="97"/>
      <c r="K15" s="97"/>
      <c r="L15" s="97"/>
      <c r="M15" s="97"/>
    </row>
    <row r="16" spans="1:13" s="27" customFormat="1">
      <c r="A16" s="16"/>
      <c r="B16" s="29"/>
      <c r="C16" s="31"/>
      <c r="D16" s="31"/>
      <c r="E16" s="97"/>
      <c r="F16" s="97"/>
      <c r="G16" s="97"/>
      <c r="H16" s="97"/>
      <c r="I16" s="97"/>
      <c r="J16" s="97"/>
      <c r="K16" s="97"/>
      <c r="L16" s="97"/>
      <c r="M16" s="97"/>
    </row>
    <row r="17" spans="1:13" s="27" customFormat="1" ht="52.8">
      <c r="A17" s="16">
        <v>1.6</v>
      </c>
      <c r="B17" s="29" t="s">
        <v>8</v>
      </c>
      <c r="C17" s="29" t="s">
        <v>148</v>
      </c>
      <c r="D17" s="31" t="s">
        <v>149</v>
      </c>
      <c r="E17" s="97"/>
      <c r="F17" s="97"/>
      <c r="G17" s="97"/>
      <c r="H17" s="97">
        <v>2500</v>
      </c>
      <c r="I17" s="97"/>
      <c r="J17" s="97"/>
      <c r="K17" s="97"/>
      <c r="L17" s="97"/>
      <c r="M17" s="97"/>
    </row>
    <row r="18" spans="1:13" s="27" customFormat="1">
      <c r="A18" s="16"/>
      <c r="B18" s="29"/>
      <c r="C18" s="29"/>
      <c r="D18" s="31"/>
      <c r="E18" s="97"/>
      <c r="F18" s="97"/>
      <c r="G18" s="97"/>
      <c r="H18" s="97"/>
      <c r="I18" s="97"/>
      <c r="J18" s="97"/>
      <c r="K18" s="97"/>
      <c r="L18" s="97"/>
      <c r="M18" s="97"/>
    </row>
    <row r="19" spans="1:13" s="27" customFormat="1" ht="26.4">
      <c r="A19" s="16">
        <v>1.7</v>
      </c>
      <c r="B19" s="29" t="s">
        <v>122</v>
      </c>
      <c r="C19" s="31" t="s">
        <v>21</v>
      </c>
      <c r="D19" s="31" t="s">
        <v>172</v>
      </c>
      <c r="E19" s="97"/>
      <c r="F19" s="97"/>
      <c r="G19" s="97"/>
      <c r="H19" s="97"/>
      <c r="I19" s="97"/>
      <c r="J19" s="97"/>
      <c r="K19" s="97"/>
      <c r="M19" s="97" t="s">
        <v>586</v>
      </c>
    </row>
    <row r="20" spans="1:13" customFormat="1">
      <c r="A20" s="15">
        <v>2</v>
      </c>
      <c r="B20" s="12" t="s">
        <v>12</v>
      </c>
      <c r="C20" s="12"/>
      <c r="D20" s="56"/>
      <c r="E20" s="97"/>
      <c r="F20" s="97"/>
      <c r="G20" s="97"/>
      <c r="H20" s="97"/>
      <c r="I20" s="97"/>
      <c r="J20" s="97"/>
      <c r="K20" s="97"/>
      <c r="L20" s="97"/>
      <c r="M20" s="97"/>
    </row>
    <row r="21" spans="1:13" customFormat="1" ht="26.4">
      <c r="A21" s="15"/>
      <c r="B21" s="233" t="s">
        <v>590</v>
      </c>
      <c r="C21" s="234" t="s">
        <v>591</v>
      </c>
      <c r="D21" s="235" t="s">
        <v>592</v>
      </c>
      <c r="E21" s="224"/>
      <c r="F21" s="224"/>
      <c r="G21" s="224"/>
      <c r="H21" s="224">
        <v>5352</v>
      </c>
      <c r="I21" s="97"/>
      <c r="J21" s="97"/>
      <c r="K21" s="97"/>
      <c r="L21" s="97"/>
      <c r="M21" s="97"/>
    </row>
    <row r="22" spans="1:13" customFormat="1" ht="52.8">
      <c r="A22" s="16">
        <v>2.1</v>
      </c>
      <c r="B22" s="29" t="s">
        <v>24</v>
      </c>
      <c r="C22" s="29" t="s">
        <v>81</v>
      </c>
      <c r="D22" s="56" t="s">
        <v>187</v>
      </c>
      <c r="E22" s="97"/>
      <c r="F22" s="97" t="s">
        <v>596</v>
      </c>
      <c r="G22" s="97"/>
      <c r="H22" s="97">
        <v>1500</v>
      </c>
      <c r="I22" s="97"/>
      <c r="J22" s="97"/>
      <c r="K22" s="97">
        <v>1500</v>
      </c>
      <c r="L22" s="97"/>
      <c r="M22" s="97"/>
    </row>
    <row r="23" spans="1:13" customFormat="1">
      <c r="A23" s="15"/>
      <c r="B23" s="29"/>
      <c r="C23" s="3"/>
      <c r="D23" s="56"/>
      <c r="E23" s="97"/>
      <c r="F23" s="97"/>
      <c r="G23" s="97"/>
      <c r="H23" s="97"/>
      <c r="I23" s="97"/>
      <c r="J23" s="97"/>
      <c r="K23" s="97"/>
      <c r="L23" s="97"/>
      <c r="M23" s="97"/>
    </row>
    <row r="24" spans="1:13" customFormat="1" ht="52.8">
      <c r="A24" s="16">
        <v>2.2000000000000002</v>
      </c>
      <c r="B24" s="29" t="s">
        <v>25</v>
      </c>
      <c r="C24" s="29" t="s">
        <v>188</v>
      </c>
      <c r="D24" s="56" t="s">
        <v>41</v>
      </c>
      <c r="E24" s="97"/>
      <c r="F24" s="97" t="s">
        <v>596</v>
      </c>
      <c r="G24" s="97"/>
      <c r="H24" s="97"/>
      <c r="I24" s="97"/>
      <c r="J24" s="97"/>
      <c r="K24" s="97"/>
      <c r="L24" s="37"/>
      <c r="M24" s="97" t="s">
        <v>586</v>
      </c>
    </row>
    <row r="25" spans="1:13" customFormat="1">
      <c r="A25" s="16"/>
      <c r="B25" s="29"/>
      <c r="C25" s="29"/>
      <c r="D25" s="56"/>
      <c r="E25" s="97"/>
      <c r="F25" s="97"/>
      <c r="G25" s="97"/>
      <c r="H25" s="97"/>
      <c r="I25" s="97"/>
      <c r="J25" s="97"/>
      <c r="K25" s="97"/>
      <c r="L25" s="97"/>
      <c r="M25" s="97"/>
    </row>
    <row r="26" spans="1:13" customFormat="1" ht="39.6">
      <c r="A26" s="16">
        <v>2.2999999999999998</v>
      </c>
      <c r="B26" s="29" t="s">
        <v>25</v>
      </c>
      <c r="C26" s="29" t="s">
        <v>82</v>
      </c>
      <c r="D26" s="56" t="s">
        <v>41</v>
      </c>
      <c r="E26" s="97"/>
      <c r="F26" s="97" t="s">
        <v>596</v>
      </c>
      <c r="G26" s="97"/>
      <c r="H26" s="97"/>
      <c r="I26" s="97"/>
      <c r="J26" s="37"/>
      <c r="K26" s="97"/>
      <c r="L26" s="97"/>
      <c r="M26" s="97" t="s">
        <v>586</v>
      </c>
    </row>
    <row r="27" spans="1:13" customFormat="1">
      <c r="A27" s="16"/>
      <c r="B27" s="29"/>
      <c r="C27" s="29"/>
      <c r="D27" s="56"/>
      <c r="E27" s="97"/>
      <c r="F27" s="97"/>
      <c r="G27" s="97"/>
      <c r="H27" s="97"/>
      <c r="I27" s="97"/>
      <c r="J27" s="97"/>
      <c r="K27" s="97"/>
      <c r="L27" s="97"/>
      <c r="M27" s="97"/>
    </row>
    <row r="28" spans="1:13" customFormat="1" ht="39.6">
      <c r="A28" s="16">
        <v>2.4</v>
      </c>
      <c r="B28" s="29" t="s">
        <v>22</v>
      </c>
      <c r="C28" s="29" t="s">
        <v>191</v>
      </c>
      <c r="D28" s="60"/>
      <c r="E28" s="97"/>
      <c r="F28" s="97"/>
      <c r="G28" s="97"/>
      <c r="H28" s="97"/>
      <c r="I28" s="97"/>
      <c r="J28" s="97"/>
      <c r="K28" s="97"/>
      <c r="L28" s="97"/>
      <c r="M28" s="97"/>
    </row>
    <row r="29" spans="1:13" customFormat="1">
      <c r="A29" s="16"/>
      <c r="B29" s="29"/>
      <c r="C29" s="29"/>
      <c r="D29" s="60"/>
      <c r="E29" s="97"/>
      <c r="F29" s="97"/>
      <c r="G29" s="97"/>
      <c r="H29" s="97"/>
      <c r="I29" s="97"/>
      <c r="J29" s="97"/>
      <c r="K29" s="97"/>
      <c r="L29" s="97"/>
      <c r="M29" s="97"/>
    </row>
    <row r="30" spans="1:13" customFormat="1" ht="39.6">
      <c r="A30" s="16">
        <v>2.5</v>
      </c>
      <c r="B30" s="29" t="s">
        <v>27</v>
      </c>
      <c r="C30" s="29" t="s">
        <v>82</v>
      </c>
      <c r="D30" s="56" t="s">
        <v>41</v>
      </c>
      <c r="E30" s="97"/>
      <c r="F30" s="97" t="s">
        <v>445</v>
      </c>
      <c r="G30" s="97"/>
      <c r="H30" s="97"/>
      <c r="I30" s="97"/>
      <c r="J30" s="97"/>
      <c r="K30" s="97"/>
      <c r="L30" s="97"/>
      <c r="M30" s="97"/>
    </row>
    <row r="31" spans="1:13" customFormat="1">
      <c r="A31" s="16"/>
      <c r="B31" s="29"/>
      <c r="C31" s="29"/>
      <c r="D31" s="56"/>
      <c r="E31" s="97"/>
      <c r="F31" s="97"/>
      <c r="G31" s="97"/>
      <c r="H31" s="97"/>
      <c r="I31" s="97"/>
      <c r="J31" s="97"/>
      <c r="K31" s="97"/>
      <c r="L31" s="97"/>
      <c r="M31" s="97"/>
    </row>
    <row r="32" spans="1:13" ht="26.4">
      <c r="A32" s="16">
        <v>2.6</v>
      </c>
      <c r="B32" s="29" t="s">
        <v>23</v>
      </c>
      <c r="C32" s="29" t="s">
        <v>76</v>
      </c>
      <c r="D32" s="56"/>
      <c r="E32" s="97"/>
      <c r="F32" s="97"/>
      <c r="G32" s="97"/>
      <c r="H32" s="97"/>
      <c r="I32" s="97"/>
      <c r="J32" s="97"/>
      <c r="K32" s="97"/>
      <c r="L32" s="97"/>
      <c r="M32" s="97"/>
    </row>
    <row r="33" spans="1:13">
      <c r="A33" s="16"/>
      <c r="B33" s="29"/>
      <c r="C33" s="50"/>
      <c r="D33" s="56"/>
      <c r="E33" s="97"/>
      <c r="F33" s="97"/>
      <c r="G33" s="97"/>
      <c r="H33" s="97"/>
      <c r="I33" s="97"/>
      <c r="J33" s="97"/>
      <c r="K33" s="97"/>
      <c r="L33" s="97"/>
      <c r="M33" s="97"/>
    </row>
    <row r="34" spans="1:13" ht="49.2" customHeight="1">
      <c r="A34" s="16">
        <v>2.7</v>
      </c>
      <c r="B34" s="29" t="s">
        <v>28</v>
      </c>
      <c r="C34" s="29" t="s">
        <v>82</v>
      </c>
      <c r="D34" s="56" t="s">
        <v>41</v>
      </c>
      <c r="E34" s="97"/>
      <c r="F34" s="97"/>
      <c r="G34" s="97"/>
      <c r="H34" s="97"/>
      <c r="I34" s="97"/>
      <c r="J34" s="97"/>
      <c r="K34" s="97"/>
      <c r="L34" s="97"/>
      <c r="M34" s="97"/>
    </row>
    <row r="35" spans="1:13">
      <c r="A35" s="16"/>
      <c r="B35" s="29"/>
      <c r="D35" s="56"/>
      <c r="E35" s="97"/>
      <c r="F35" s="97"/>
      <c r="G35" s="97"/>
      <c r="H35" s="97"/>
      <c r="I35" s="97"/>
      <c r="J35" s="97"/>
      <c r="K35" s="97"/>
      <c r="L35" s="97"/>
      <c r="M35" s="97"/>
    </row>
    <row r="36" spans="1:13" ht="39.6">
      <c r="A36" s="16">
        <v>2.8</v>
      </c>
      <c r="B36" s="29" t="s">
        <v>30</v>
      </c>
      <c r="C36" s="29" t="s">
        <v>191</v>
      </c>
      <c r="D36" s="56"/>
      <c r="E36" s="97"/>
      <c r="F36" s="97"/>
      <c r="G36" s="97"/>
      <c r="H36" s="97"/>
      <c r="I36" s="97"/>
      <c r="J36" s="97"/>
      <c r="K36" s="97"/>
      <c r="L36" s="97"/>
      <c r="M36" s="97"/>
    </row>
    <row r="37" spans="1:13">
      <c r="A37" s="16"/>
      <c r="B37" s="29"/>
      <c r="C37" s="29"/>
      <c r="D37" s="56"/>
      <c r="E37" s="97"/>
      <c r="F37" s="97"/>
      <c r="G37" s="97"/>
      <c r="H37" s="97"/>
      <c r="I37" s="97"/>
      <c r="J37" s="97"/>
      <c r="K37" s="97"/>
      <c r="L37" s="97"/>
      <c r="M37" s="97"/>
    </row>
    <row r="38" spans="1:13" ht="26.4">
      <c r="A38" s="15">
        <v>3</v>
      </c>
      <c r="B38" s="12" t="s">
        <v>511</v>
      </c>
      <c r="C38" s="29"/>
      <c r="D38" s="56"/>
      <c r="E38" s="97"/>
      <c r="F38" s="97"/>
      <c r="G38" s="97"/>
      <c r="H38" s="97"/>
      <c r="I38" s="97"/>
      <c r="J38" s="97"/>
      <c r="K38" s="97"/>
      <c r="L38" s="97"/>
      <c r="M38" s="97"/>
    </row>
    <row r="39" spans="1:13">
      <c r="A39" s="15"/>
      <c r="B39" s="12"/>
      <c r="C39" s="29"/>
      <c r="D39" s="56"/>
      <c r="E39" s="97"/>
      <c r="F39" s="97"/>
      <c r="G39" s="97"/>
      <c r="H39" s="97"/>
      <c r="I39" s="97"/>
      <c r="J39" s="97"/>
      <c r="K39" s="97"/>
      <c r="L39" s="97"/>
      <c r="M39" s="97"/>
    </row>
    <row r="40" spans="1:13" ht="52.8">
      <c r="A40" s="46">
        <v>3.1</v>
      </c>
      <c r="B40" s="29" t="s">
        <v>31</v>
      </c>
      <c r="C40" s="29" t="s">
        <v>79</v>
      </c>
      <c r="D40" s="56" t="s">
        <v>189</v>
      </c>
      <c r="E40" s="97"/>
      <c r="F40" s="97">
        <v>5890</v>
      </c>
      <c r="G40" s="97"/>
      <c r="H40" s="97"/>
      <c r="I40" s="97"/>
      <c r="J40" s="97"/>
      <c r="L40" s="97"/>
      <c r="M40" s="97">
        <v>5890</v>
      </c>
    </row>
    <row r="41" spans="1:13">
      <c r="A41" s="46"/>
      <c r="B41" s="29"/>
      <c r="C41" s="29"/>
      <c r="D41" s="56"/>
      <c r="E41" s="97"/>
      <c r="F41" s="97"/>
      <c r="G41" s="97"/>
      <c r="H41" s="97"/>
      <c r="I41" s="97"/>
      <c r="J41" s="97"/>
      <c r="K41" s="97"/>
      <c r="L41" s="97"/>
      <c r="M41" s="97"/>
    </row>
    <row r="42" spans="1:13" ht="26.4">
      <c r="A42" s="46">
        <v>3.2</v>
      </c>
      <c r="B42" s="29" t="s">
        <v>78</v>
      </c>
      <c r="C42" s="29" t="s">
        <v>80</v>
      </c>
      <c r="D42" s="56" t="s">
        <v>41</v>
      </c>
      <c r="E42" s="97"/>
      <c r="F42" s="97" t="s">
        <v>586</v>
      </c>
      <c r="G42" s="97"/>
      <c r="H42" s="97"/>
      <c r="I42" s="97"/>
      <c r="J42" s="97"/>
      <c r="L42" s="97"/>
      <c r="M42" s="97" t="s">
        <v>586</v>
      </c>
    </row>
    <row r="43" spans="1:13">
      <c r="A43" s="16"/>
      <c r="B43" s="29"/>
      <c r="C43" s="29"/>
      <c r="D43" s="56"/>
      <c r="E43" s="97"/>
      <c r="F43" s="97"/>
      <c r="G43" s="97"/>
      <c r="H43" s="97"/>
      <c r="I43" s="97"/>
      <c r="J43" s="97"/>
      <c r="K43" s="97"/>
      <c r="L43" s="97"/>
      <c r="M43" s="97"/>
    </row>
    <row r="44" spans="1:13" ht="52.8">
      <c r="A44" s="16">
        <v>3.3</v>
      </c>
      <c r="B44" s="29" t="s">
        <v>34</v>
      </c>
      <c r="C44" s="29" t="s">
        <v>79</v>
      </c>
      <c r="D44" s="56" t="s">
        <v>189</v>
      </c>
      <c r="E44" s="97"/>
      <c r="F44" s="23" t="s">
        <v>586</v>
      </c>
      <c r="G44" s="97"/>
      <c r="H44" s="97"/>
      <c r="I44" s="97"/>
      <c r="J44" s="97"/>
      <c r="L44" s="97"/>
      <c r="M44" s="97" t="s">
        <v>586</v>
      </c>
    </row>
    <row r="45" spans="1:13">
      <c r="A45" s="16"/>
      <c r="B45" s="29"/>
      <c r="C45" s="29"/>
      <c r="D45" s="56"/>
      <c r="E45" s="97"/>
      <c r="F45" s="97"/>
      <c r="G45" s="97"/>
      <c r="H45" s="97"/>
      <c r="I45" s="97"/>
      <c r="J45" s="97"/>
      <c r="L45" s="97"/>
      <c r="M45" s="97"/>
    </row>
    <row r="46" spans="1:13" ht="52.8">
      <c r="A46" s="16">
        <v>3.4</v>
      </c>
      <c r="B46" s="29" t="s">
        <v>35</v>
      </c>
      <c r="C46" s="29" t="s">
        <v>79</v>
      </c>
      <c r="D46" s="56" t="s">
        <v>189</v>
      </c>
      <c r="E46" s="97"/>
      <c r="F46" s="97" t="s">
        <v>586</v>
      </c>
      <c r="G46" s="97"/>
      <c r="H46" s="97"/>
      <c r="I46" s="97"/>
      <c r="J46" s="97"/>
      <c r="L46" s="97"/>
      <c r="M46" s="97" t="s">
        <v>586</v>
      </c>
    </row>
    <row r="47" spans="1:13">
      <c r="A47" s="16"/>
      <c r="B47" s="29"/>
      <c r="C47" s="29"/>
      <c r="D47" s="56"/>
      <c r="E47" s="97"/>
      <c r="F47" s="97"/>
      <c r="G47" s="97"/>
      <c r="H47" s="97"/>
      <c r="I47" s="97"/>
      <c r="J47" s="97"/>
      <c r="L47" s="97"/>
      <c r="M47" s="97"/>
    </row>
    <row r="48" spans="1:13" ht="26.4">
      <c r="A48" s="16">
        <v>3.5</v>
      </c>
      <c r="B48" s="29" t="s">
        <v>38</v>
      </c>
      <c r="C48" s="29" t="s">
        <v>77</v>
      </c>
      <c r="D48" s="56" t="s">
        <v>41</v>
      </c>
      <c r="E48" s="97"/>
      <c r="F48" s="97" t="s">
        <v>586</v>
      </c>
      <c r="G48" s="97"/>
      <c r="H48" s="97"/>
      <c r="I48" s="97"/>
      <c r="J48" s="97"/>
      <c r="L48" s="97"/>
      <c r="M48" s="97" t="s">
        <v>586</v>
      </c>
    </row>
    <row r="49" spans="1:13">
      <c r="A49" s="16"/>
      <c r="B49" s="29"/>
      <c r="C49" s="29"/>
      <c r="D49" s="56"/>
      <c r="E49" s="97"/>
      <c r="F49" s="97"/>
      <c r="G49" s="97"/>
      <c r="H49" s="97"/>
      <c r="I49" s="97"/>
      <c r="J49" s="97"/>
      <c r="K49" s="97"/>
      <c r="L49" s="97"/>
      <c r="M49" s="97"/>
    </row>
    <row r="50" spans="1:13" ht="52.8">
      <c r="A50" s="16">
        <v>3.6</v>
      </c>
      <c r="B50" s="29" t="s">
        <v>36</v>
      </c>
      <c r="C50" s="29" t="s">
        <v>79</v>
      </c>
      <c r="D50" s="56" t="s">
        <v>189</v>
      </c>
      <c r="E50" s="97"/>
      <c r="F50" s="97" t="s">
        <v>586</v>
      </c>
      <c r="G50" s="97"/>
      <c r="H50" s="97"/>
      <c r="I50" s="97"/>
      <c r="J50" s="97"/>
      <c r="K50" s="97"/>
      <c r="L50" s="97"/>
      <c r="M50" s="97" t="s">
        <v>586</v>
      </c>
    </row>
    <row r="51" spans="1:13">
      <c r="A51" s="16"/>
      <c r="B51" s="29"/>
      <c r="C51" s="29"/>
      <c r="D51" s="56"/>
      <c r="E51" s="97"/>
      <c r="F51" s="97"/>
      <c r="G51" s="97"/>
      <c r="H51" s="97"/>
      <c r="I51" s="97"/>
      <c r="J51" s="97"/>
      <c r="K51" s="97"/>
      <c r="L51" s="97"/>
      <c r="M51" s="97"/>
    </row>
    <row r="52" spans="1:13">
      <c r="A52" s="15">
        <v>4</v>
      </c>
      <c r="B52" s="12" t="s">
        <v>11</v>
      </c>
      <c r="C52" s="29"/>
      <c r="D52" s="56"/>
      <c r="E52" s="97"/>
      <c r="F52" s="97"/>
      <c r="G52" s="97"/>
      <c r="H52" s="97"/>
      <c r="I52" s="97"/>
      <c r="J52" s="97"/>
      <c r="K52" s="97"/>
      <c r="L52" s="97"/>
      <c r="M52" s="97"/>
    </row>
    <row r="53" spans="1:13">
      <c r="A53" s="15"/>
      <c r="B53" s="12"/>
      <c r="C53" s="29"/>
      <c r="D53" s="167"/>
      <c r="E53" s="97"/>
      <c r="F53" s="97"/>
      <c r="G53" s="97"/>
      <c r="H53" s="97"/>
      <c r="I53" s="97"/>
      <c r="J53" s="97"/>
      <c r="K53" s="97"/>
      <c r="L53" s="97"/>
      <c r="M53" s="97"/>
    </row>
    <row r="54" spans="1:13" ht="26.4">
      <c r="A54" s="47">
        <v>4.0999999999999996</v>
      </c>
      <c r="B54" s="29" t="s">
        <v>43</v>
      </c>
      <c r="C54" s="29" t="s">
        <v>44</v>
      </c>
      <c r="D54" s="56" t="s">
        <v>39</v>
      </c>
      <c r="E54" s="97"/>
      <c r="F54" s="97"/>
      <c r="G54" s="97"/>
      <c r="H54" s="97"/>
      <c r="I54" s="97"/>
      <c r="J54" s="97"/>
      <c r="K54" s="97"/>
      <c r="L54" s="97"/>
      <c r="M54" s="97">
        <v>2000</v>
      </c>
    </row>
    <row r="55" spans="1:13">
      <c r="A55" s="18"/>
      <c r="B55" s="8"/>
      <c r="D55" s="57"/>
      <c r="E55" s="97"/>
      <c r="F55" s="97"/>
      <c r="G55" s="97"/>
      <c r="H55" s="97"/>
      <c r="I55" s="97"/>
      <c r="J55" s="97"/>
      <c r="K55" s="97"/>
      <c r="L55" s="97"/>
      <c r="M55" s="97"/>
    </row>
    <row r="56" spans="1:13">
      <c r="A56" s="15">
        <v>5</v>
      </c>
      <c r="B56" s="12" t="s">
        <v>5</v>
      </c>
      <c r="D56" s="57"/>
      <c r="E56" s="97"/>
      <c r="F56" s="97"/>
      <c r="G56" s="97"/>
      <c r="H56" s="97"/>
      <c r="I56" s="97"/>
      <c r="J56" s="97"/>
      <c r="K56" s="97"/>
      <c r="L56" s="97"/>
      <c r="M56" s="97"/>
    </row>
    <row r="57" spans="1:13">
      <c r="D57" s="57"/>
      <c r="E57" s="97"/>
      <c r="F57" s="97"/>
      <c r="G57" s="97"/>
      <c r="H57" s="97"/>
      <c r="I57" s="97"/>
      <c r="J57" s="97"/>
      <c r="K57" s="97"/>
      <c r="L57" s="97"/>
      <c r="M57" s="97"/>
    </row>
    <row r="58" spans="1:13" ht="39.6">
      <c r="A58" s="47">
        <v>5.0999999999999996</v>
      </c>
      <c r="B58" s="170" t="s">
        <v>63</v>
      </c>
      <c r="C58" s="29" t="s">
        <v>47</v>
      </c>
      <c r="D58" s="29" t="s">
        <v>41</v>
      </c>
      <c r="E58" s="97"/>
      <c r="F58" s="97"/>
      <c r="G58" s="97"/>
      <c r="H58" s="97">
        <v>4800</v>
      </c>
      <c r="I58" s="97"/>
      <c r="J58" s="97"/>
      <c r="K58" s="97">
        <v>1000</v>
      </c>
      <c r="L58" s="97"/>
      <c r="M58" s="97">
        <v>5800</v>
      </c>
    </row>
    <row r="59" spans="1:13">
      <c r="B59" s="29"/>
      <c r="C59" s="29"/>
      <c r="D59" s="29"/>
      <c r="E59" s="97"/>
      <c r="F59" s="97"/>
      <c r="G59" s="97"/>
      <c r="H59" s="97"/>
      <c r="I59" s="97"/>
      <c r="J59" s="97"/>
      <c r="K59" s="97"/>
      <c r="L59" s="97"/>
      <c r="M59" s="97"/>
    </row>
    <row r="60" spans="1:13" ht="39.6">
      <c r="A60" s="47">
        <v>5.3</v>
      </c>
      <c r="B60" s="29" t="s">
        <v>64</v>
      </c>
      <c r="C60" s="29" t="s">
        <v>73</v>
      </c>
      <c r="D60" s="29" t="s">
        <v>51</v>
      </c>
      <c r="E60" s="97"/>
      <c r="F60" s="97"/>
      <c r="G60" s="97"/>
      <c r="H60" s="97"/>
      <c r="I60" s="97"/>
      <c r="J60" s="97"/>
      <c r="K60" s="97"/>
      <c r="L60" s="97">
        <v>3500</v>
      </c>
      <c r="M60" s="97"/>
    </row>
    <row r="61" spans="1:13">
      <c r="B61" s="29"/>
      <c r="C61" s="29"/>
      <c r="D61" s="29"/>
      <c r="E61" s="97"/>
      <c r="F61" s="97"/>
      <c r="G61" s="97"/>
      <c r="H61" s="97"/>
      <c r="I61" s="97"/>
      <c r="J61" s="97"/>
      <c r="K61" s="97"/>
      <c r="L61" s="97"/>
      <c r="M61" s="97"/>
    </row>
    <row r="62" spans="1:13" ht="52.8">
      <c r="A62" s="47">
        <v>5.4</v>
      </c>
      <c r="B62" s="29" t="s">
        <v>65</v>
      </c>
      <c r="C62" s="29" t="s">
        <v>190</v>
      </c>
      <c r="D62" s="29" t="s">
        <v>55</v>
      </c>
      <c r="E62" s="97"/>
      <c r="F62" s="97">
        <v>500</v>
      </c>
      <c r="G62" s="97"/>
      <c r="H62" s="97"/>
      <c r="I62" s="97"/>
      <c r="J62" s="97"/>
      <c r="K62" s="97"/>
      <c r="L62" s="97"/>
      <c r="M62" s="97"/>
    </row>
    <row r="64" spans="1:13" ht="13.8" thickBot="1">
      <c r="A64" s="238" t="s">
        <v>9</v>
      </c>
      <c r="B64" s="239"/>
      <c r="C64" s="239"/>
      <c r="D64" s="239"/>
      <c r="E64" s="45">
        <f t="shared" ref="E64:M64" si="0">SUM(E3:E63)</f>
        <v>0</v>
      </c>
      <c r="F64" s="45">
        <f t="shared" si="0"/>
        <v>8580</v>
      </c>
      <c r="G64" s="45">
        <f t="shared" si="0"/>
        <v>0</v>
      </c>
      <c r="H64" s="45">
        <f t="shared" si="0"/>
        <v>15902</v>
      </c>
      <c r="I64" s="45">
        <f t="shared" si="0"/>
        <v>0</v>
      </c>
      <c r="J64" s="45">
        <f t="shared" si="0"/>
        <v>3500</v>
      </c>
      <c r="K64" s="45">
        <f t="shared" si="0"/>
        <v>2500</v>
      </c>
      <c r="L64" s="45">
        <f t="shared" si="0"/>
        <v>3500</v>
      </c>
      <c r="M64" s="45">
        <f t="shared" si="0"/>
        <v>13690</v>
      </c>
    </row>
    <row r="66" spans="4:13" ht="13.8">
      <c r="D66" s="198"/>
      <c r="E66" s="200"/>
      <c r="F66" s="200"/>
      <c r="G66" s="200"/>
      <c r="H66" s="200"/>
      <c r="I66" s="200"/>
      <c r="J66" s="200"/>
      <c r="K66" s="200"/>
      <c r="L66" s="200"/>
      <c r="M66" s="200"/>
    </row>
    <row r="67" spans="4:13">
      <c r="D67" s="199"/>
      <c r="E67" s="196"/>
      <c r="F67" s="196"/>
      <c r="G67" s="196"/>
      <c r="H67" s="196"/>
      <c r="I67" s="196"/>
      <c r="J67" s="196"/>
      <c r="K67" s="196"/>
      <c r="L67" s="196"/>
      <c r="M67" s="196"/>
    </row>
    <row r="68" spans="4:13">
      <c r="D68" s="199"/>
      <c r="E68" s="196"/>
      <c r="F68" s="196"/>
      <c r="G68" s="196"/>
      <c r="H68" s="196"/>
      <c r="I68" s="196"/>
      <c r="J68" s="196"/>
      <c r="K68" s="196"/>
      <c r="L68" s="196"/>
      <c r="M68" s="196"/>
    </row>
    <row r="69" spans="4:13">
      <c r="D69" s="199"/>
      <c r="F69" s="196"/>
      <c r="G69" s="196"/>
      <c r="H69" s="196"/>
      <c r="I69" s="196"/>
      <c r="J69" s="196"/>
      <c r="K69" s="196"/>
      <c r="L69" s="196"/>
      <c r="M69" s="196"/>
    </row>
    <row r="70" spans="4:13">
      <c r="D70" s="199"/>
      <c r="E70" s="24"/>
      <c r="F70" s="24"/>
      <c r="G70" s="24"/>
      <c r="H70" s="24"/>
      <c r="I70" s="24"/>
      <c r="J70" s="24"/>
      <c r="K70" s="24"/>
      <c r="L70" s="24"/>
      <c r="M70" s="24"/>
    </row>
    <row r="71" spans="4:13">
      <c r="E71" s="197"/>
      <c r="F71" s="197"/>
      <c r="G71" s="197"/>
      <c r="H71" s="197"/>
      <c r="I71" s="197"/>
      <c r="J71" s="197"/>
      <c r="K71" s="197"/>
      <c r="L71" s="197"/>
      <c r="M71" s="197"/>
    </row>
    <row r="158" ht="14.1" customHeight="1"/>
    <row r="159" ht="14.1" customHeight="1"/>
    <row r="160" ht="14.1" customHeight="1"/>
    <row r="230" ht="111" customHeight="1"/>
    <row r="239" ht="17.100000000000001" customHeight="1"/>
    <row r="270" spans="1:13" s="40" customFormat="1">
      <c r="A270" s="19"/>
      <c r="B270" s="3"/>
      <c r="C270" s="3"/>
      <c r="D270" s="3"/>
      <c r="E270" s="37"/>
      <c r="F270" s="37"/>
      <c r="G270" s="37"/>
      <c r="H270" s="37"/>
      <c r="I270" s="37"/>
      <c r="J270" s="37"/>
      <c r="K270" s="37"/>
      <c r="L270" s="37"/>
      <c r="M270" s="37"/>
    </row>
    <row r="362" spans="1:13" s="40" customFormat="1">
      <c r="A362" s="19"/>
      <c r="B362" s="3"/>
      <c r="C362" s="3"/>
      <c r="D362" s="3"/>
      <c r="E362" s="37"/>
      <c r="F362" s="37"/>
      <c r="G362" s="37"/>
      <c r="H362" s="37"/>
      <c r="I362" s="37"/>
      <c r="J362" s="37"/>
      <c r="K362" s="37"/>
      <c r="L362" s="37"/>
      <c r="M362" s="37"/>
    </row>
    <row r="364" spans="1:13" ht="14.1" customHeight="1"/>
    <row r="372" spans="1:13" s="40" customFormat="1">
      <c r="A372" s="19"/>
      <c r="B372" s="3"/>
      <c r="C372" s="3"/>
      <c r="D372" s="3"/>
      <c r="E372" s="37"/>
      <c r="F372" s="37"/>
      <c r="G372" s="37"/>
      <c r="H372" s="37"/>
      <c r="I372" s="37"/>
      <c r="J372" s="37"/>
      <c r="K372" s="37"/>
      <c r="L372" s="37"/>
      <c r="M372" s="37"/>
    </row>
    <row r="374" spans="1:13" s="40" customFormat="1">
      <c r="A374" s="19"/>
      <c r="B374" s="3"/>
      <c r="C374" s="3"/>
      <c r="D374" s="3"/>
      <c r="E374" s="37"/>
      <c r="F374" s="37"/>
      <c r="G374" s="37"/>
      <c r="H374" s="37"/>
      <c r="I374" s="37"/>
      <c r="J374" s="37"/>
      <c r="K374" s="37"/>
      <c r="L374" s="37"/>
      <c r="M374" s="37"/>
    </row>
    <row r="378" spans="1:13" s="40" customFormat="1">
      <c r="A378" s="19"/>
      <c r="B378" s="3"/>
      <c r="C378" s="3"/>
      <c r="D378" s="3"/>
      <c r="E378" s="37"/>
      <c r="F378" s="37"/>
      <c r="G378" s="37"/>
      <c r="H378" s="37"/>
      <c r="I378" s="37"/>
      <c r="J378" s="37"/>
      <c r="K378" s="37"/>
      <c r="L378" s="37"/>
      <c r="M378" s="37"/>
    </row>
    <row r="380" spans="1:13" s="40" customFormat="1">
      <c r="A380" s="19"/>
      <c r="B380" s="3"/>
      <c r="C380" s="3"/>
      <c r="D380" s="3"/>
      <c r="E380" s="37"/>
      <c r="F380" s="37"/>
      <c r="G380" s="37"/>
      <c r="H380" s="37"/>
      <c r="I380" s="37"/>
      <c r="J380" s="37"/>
      <c r="K380" s="37"/>
      <c r="L380" s="37"/>
      <c r="M380" s="37"/>
    </row>
    <row r="382" spans="1:13" s="40" customFormat="1">
      <c r="A382" s="19"/>
      <c r="B382" s="3"/>
      <c r="C382" s="3"/>
      <c r="D382" s="3"/>
      <c r="E382" s="37"/>
      <c r="F382" s="37"/>
      <c r="G382" s="37"/>
      <c r="H382" s="37"/>
      <c r="I382" s="37"/>
      <c r="J382" s="37"/>
      <c r="K382" s="37"/>
      <c r="L382" s="37"/>
      <c r="M382" s="37"/>
    </row>
    <row r="390" spans="1:13" s="40" customFormat="1">
      <c r="A390" s="19"/>
      <c r="B390" s="3"/>
      <c r="C390" s="3"/>
      <c r="D390" s="3"/>
      <c r="E390" s="37"/>
      <c r="F390" s="37"/>
      <c r="G390" s="37"/>
      <c r="H390" s="37"/>
      <c r="I390" s="37"/>
      <c r="J390" s="37"/>
      <c r="K390" s="37"/>
      <c r="L390" s="37"/>
      <c r="M390" s="37"/>
    </row>
    <row r="402" spans="1:13" s="40" customFormat="1">
      <c r="A402" s="19"/>
      <c r="B402" s="3"/>
      <c r="C402" s="3"/>
      <c r="D402" s="3"/>
      <c r="E402" s="37"/>
      <c r="F402" s="37"/>
      <c r="G402" s="37"/>
      <c r="H402" s="37"/>
      <c r="I402" s="37"/>
      <c r="J402" s="37"/>
      <c r="K402" s="37"/>
      <c r="L402" s="37"/>
      <c r="M402" s="37"/>
    </row>
    <row r="404" spans="1:13" s="40" customFormat="1">
      <c r="A404" s="19"/>
      <c r="B404" s="3"/>
      <c r="C404" s="3"/>
      <c r="D404" s="3"/>
      <c r="E404" s="37"/>
      <c r="F404" s="37"/>
      <c r="G404" s="37"/>
      <c r="H404" s="37"/>
      <c r="I404" s="37"/>
      <c r="J404" s="37"/>
      <c r="K404" s="37"/>
      <c r="L404" s="37"/>
      <c r="M404" s="37"/>
    </row>
    <row r="406" spans="1:13" s="40" customFormat="1">
      <c r="A406" s="19"/>
      <c r="B406" s="3"/>
      <c r="C406" s="3"/>
      <c r="D406" s="3"/>
      <c r="E406" s="37"/>
      <c r="F406" s="37"/>
      <c r="G406" s="37"/>
      <c r="H406" s="37"/>
      <c r="I406" s="37"/>
      <c r="J406" s="37"/>
      <c r="K406" s="37"/>
      <c r="L406" s="37"/>
      <c r="M406" s="37"/>
    </row>
    <row r="408" spans="1:13" s="40" customFormat="1">
      <c r="A408" s="19"/>
      <c r="B408" s="3"/>
      <c r="C408" s="3"/>
      <c r="D408" s="3"/>
      <c r="E408" s="37"/>
      <c r="F408" s="37"/>
      <c r="G408" s="37"/>
      <c r="H408" s="37"/>
      <c r="I408" s="37"/>
      <c r="J408" s="37"/>
      <c r="K408" s="37"/>
      <c r="L408" s="37"/>
      <c r="M408" s="37"/>
    </row>
    <row r="410" spans="1:13" s="40" customFormat="1">
      <c r="A410" s="19"/>
      <c r="B410" s="3"/>
      <c r="C410" s="3"/>
      <c r="D410" s="3"/>
      <c r="E410" s="37"/>
      <c r="F410" s="37"/>
      <c r="G410" s="37"/>
      <c r="H410" s="37"/>
      <c r="I410" s="37"/>
      <c r="J410" s="37"/>
      <c r="K410" s="37"/>
      <c r="L410" s="37"/>
      <c r="M410" s="37"/>
    </row>
    <row r="414" spans="1:13" s="40" customFormat="1">
      <c r="A414" s="19"/>
      <c r="B414" s="3"/>
      <c r="C414" s="3"/>
      <c r="D414" s="3"/>
      <c r="E414" s="37"/>
      <c r="F414" s="37"/>
      <c r="G414" s="37"/>
      <c r="H414" s="37"/>
      <c r="I414" s="37"/>
      <c r="J414" s="37"/>
      <c r="K414" s="37"/>
      <c r="L414" s="37"/>
      <c r="M414" s="37"/>
    </row>
    <row r="418" spans="1:13" s="40" customFormat="1">
      <c r="A418" s="19"/>
      <c r="B418" s="3"/>
      <c r="C418" s="3"/>
      <c r="D418" s="3"/>
      <c r="E418" s="37"/>
      <c r="F418" s="37"/>
      <c r="G418" s="37"/>
      <c r="H418" s="37"/>
      <c r="I418" s="37"/>
      <c r="J418" s="37"/>
      <c r="K418" s="37"/>
      <c r="L418" s="37"/>
      <c r="M418" s="37"/>
    </row>
    <row r="422" spans="1:13" s="40" customFormat="1">
      <c r="A422" s="19"/>
      <c r="B422" s="3"/>
      <c r="C422" s="3"/>
      <c r="D422" s="3"/>
      <c r="E422" s="37"/>
      <c r="F422" s="37"/>
      <c r="G422" s="37"/>
      <c r="H422" s="37"/>
      <c r="I422" s="37"/>
      <c r="J422" s="37"/>
      <c r="K422" s="37"/>
      <c r="L422" s="37"/>
      <c r="M422" s="37"/>
    </row>
    <row r="424" spans="1:13" s="40" customFormat="1">
      <c r="A424" s="19"/>
      <c r="B424" s="3"/>
      <c r="C424" s="3"/>
      <c r="D424" s="3"/>
      <c r="E424" s="37"/>
      <c r="F424" s="37"/>
      <c r="G424" s="37"/>
      <c r="H424" s="37"/>
      <c r="I424" s="37"/>
      <c r="J424" s="37"/>
      <c r="K424" s="37"/>
      <c r="L424" s="37"/>
      <c r="M424" s="37"/>
    </row>
    <row r="426" spans="1:13" s="40" customFormat="1">
      <c r="A426" s="19"/>
      <c r="B426" s="3"/>
      <c r="C426" s="3"/>
      <c r="D426" s="3"/>
      <c r="E426" s="37"/>
      <c r="F426" s="37"/>
      <c r="G426" s="37"/>
      <c r="H426" s="37"/>
      <c r="I426" s="37"/>
      <c r="J426" s="37"/>
      <c r="K426" s="37"/>
      <c r="L426" s="37"/>
      <c r="M426" s="37"/>
    </row>
    <row r="436" spans="1:13" s="40" customFormat="1">
      <c r="A436" s="19"/>
      <c r="B436" s="3"/>
      <c r="C436" s="3"/>
      <c r="D436" s="3"/>
      <c r="E436" s="37"/>
      <c r="F436" s="37"/>
      <c r="G436" s="37"/>
      <c r="H436" s="37"/>
      <c r="I436" s="37"/>
      <c r="J436" s="37"/>
      <c r="K436" s="37"/>
      <c r="L436" s="37"/>
      <c r="M436" s="37"/>
    </row>
    <row r="448" spans="1:13" s="40" customFormat="1">
      <c r="A448" s="19"/>
      <c r="B448" s="3"/>
      <c r="C448" s="3"/>
      <c r="D448" s="3"/>
      <c r="E448" s="37"/>
      <c r="F448" s="37"/>
      <c r="G448" s="37"/>
      <c r="H448" s="37"/>
      <c r="I448" s="37"/>
      <c r="J448" s="37"/>
      <c r="K448" s="37"/>
      <c r="L448" s="37"/>
      <c r="M448" s="37"/>
    </row>
    <row r="450" spans="1:13" s="40" customFormat="1">
      <c r="A450" s="19"/>
      <c r="B450" s="3"/>
      <c r="C450" s="3"/>
      <c r="D450" s="3"/>
      <c r="E450" s="37"/>
      <c r="F450" s="37"/>
      <c r="G450" s="37"/>
      <c r="H450" s="37"/>
      <c r="I450" s="37"/>
      <c r="J450" s="37"/>
      <c r="K450" s="37"/>
      <c r="L450" s="37"/>
      <c r="M450" s="37"/>
    </row>
    <row r="452" spans="1:13" s="40" customFormat="1">
      <c r="A452" s="19"/>
      <c r="B452" s="3"/>
      <c r="C452" s="3"/>
      <c r="D452" s="3"/>
      <c r="E452" s="37"/>
      <c r="F452" s="37"/>
      <c r="G452" s="37"/>
      <c r="H452" s="37"/>
      <c r="I452" s="37"/>
      <c r="J452" s="37"/>
      <c r="K452" s="37"/>
      <c r="L452" s="37"/>
      <c r="M452" s="37"/>
    </row>
    <row r="454" spans="1:13" s="40" customFormat="1">
      <c r="A454" s="19"/>
      <c r="B454" s="3"/>
      <c r="C454" s="3"/>
      <c r="D454" s="3"/>
      <c r="E454" s="37"/>
      <c r="F454" s="37"/>
      <c r="G454" s="37"/>
      <c r="H454" s="37"/>
      <c r="I454" s="37"/>
      <c r="J454" s="37"/>
      <c r="K454" s="37"/>
      <c r="L454" s="37"/>
      <c r="M454" s="37"/>
    </row>
    <row r="468" spans="1:13" s="40" customFormat="1">
      <c r="A468" s="19"/>
      <c r="B468" s="3"/>
      <c r="C468" s="3"/>
      <c r="D468" s="3"/>
      <c r="E468" s="37"/>
      <c r="F468" s="37"/>
      <c r="G468" s="37"/>
      <c r="H468" s="37"/>
      <c r="I468" s="37"/>
      <c r="J468" s="37"/>
      <c r="K468" s="37"/>
      <c r="L468" s="37"/>
      <c r="M468" s="37"/>
    </row>
    <row r="470" spans="1:13" s="40" customFormat="1">
      <c r="A470" s="19"/>
      <c r="B470" s="3"/>
      <c r="C470" s="3"/>
      <c r="D470" s="3"/>
      <c r="E470" s="37"/>
      <c r="F470" s="37"/>
      <c r="G470" s="37"/>
      <c r="H470" s="37"/>
      <c r="I470" s="37"/>
      <c r="J470" s="37"/>
      <c r="K470" s="37"/>
      <c r="L470" s="37"/>
      <c r="M470" s="37"/>
    </row>
    <row r="474" spans="1:13" s="40" customFormat="1">
      <c r="A474" s="19"/>
      <c r="B474" s="3"/>
      <c r="C474" s="3"/>
      <c r="D474" s="3"/>
      <c r="E474" s="37"/>
      <c r="F474" s="37"/>
      <c r="G474" s="37"/>
      <c r="H474" s="37"/>
      <c r="I474" s="37"/>
      <c r="J474" s="37"/>
      <c r="K474" s="37"/>
      <c r="L474" s="37"/>
      <c r="M474" s="37"/>
    </row>
    <row r="476" spans="1:13" s="40" customFormat="1">
      <c r="A476" s="19"/>
      <c r="B476" s="3"/>
      <c r="C476" s="3"/>
      <c r="D476" s="3"/>
      <c r="E476" s="37"/>
      <c r="F476" s="37"/>
      <c r="G476" s="37"/>
      <c r="H476" s="37"/>
      <c r="I476" s="37"/>
      <c r="J476" s="37"/>
      <c r="K476" s="37"/>
      <c r="L476" s="37"/>
      <c r="M476" s="37"/>
    </row>
    <row r="480" spans="1:13" s="40" customFormat="1">
      <c r="A480" s="19"/>
      <c r="B480" s="3"/>
      <c r="C480" s="3"/>
      <c r="D480" s="3"/>
      <c r="E480" s="37"/>
      <c r="F480" s="37"/>
      <c r="G480" s="37"/>
      <c r="H480" s="37"/>
      <c r="I480" s="37"/>
      <c r="J480" s="37"/>
      <c r="K480" s="37"/>
      <c r="L480" s="37"/>
      <c r="M480" s="37"/>
    </row>
    <row r="482" spans="1:13" s="40" customFormat="1">
      <c r="A482" s="19"/>
      <c r="B482" s="3"/>
      <c r="C482" s="3"/>
      <c r="D482" s="3"/>
      <c r="E482" s="37"/>
      <c r="F482" s="37"/>
      <c r="G482" s="37"/>
      <c r="H482" s="37"/>
      <c r="I482" s="37"/>
      <c r="J482" s="37"/>
      <c r="K482" s="37"/>
      <c r="L482" s="37"/>
      <c r="M482" s="37"/>
    </row>
    <row r="497" spans="1:13" customFormat="1">
      <c r="A497" s="19"/>
      <c r="B497" s="3"/>
      <c r="C497" s="3"/>
      <c r="D497" s="3"/>
      <c r="E497" s="37"/>
      <c r="F497" s="37"/>
      <c r="G497" s="37"/>
      <c r="H497" s="37"/>
      <c r="I497" s="37"/>
      <c r="J497" s="37"/>
      <c r="K497" s="37"/>
      <c r="L497" s="37"/>
      <c r="M497" s="37"/>
    </row>
    <row r="498" spans="1:13" customFormat="1">
      <c r="A498" s="19"/>
      <c r="B498" s="3"/>
      <c r="C498" s="3"/>
      <c r="D498" s="3"/>
      <c r="E498" s="37"/>
      <c r="F498" s="37"/>
      <c r="G498" s="37"/>
      <c r="H498" s="37"/>
      <c r="I498" s="37"/>
      <c r="J498" s="37"/>
      <c r="K498" s="37"/>
      <c r="L498" s="37"/>
      <c r="M498" s="37"/>
    </row>
    <row r="499" spans="1:13" customFormat="1">
      <c r="A499" s="19"/>
      <c r="B499" s="3"/>
      <c r="C499" s="3"/>
      <c r="D499" s="3"/>
      <c r="E499" s="37"/>
      <c r="F499" s="37"/>
      <c r="G499" s="37"/>
      <c r="H499" s="37"/>
      <c r="I499" s="37"/>
      <c r="J499" s="37"/>
      <c r="K499" s="37"/>
      <c r="L499" s="37"/>
      <c r="M499" s="37"/>
    </row>
  </sheetData>
  <mergeCells count="1">
    <mergeCell ref="A64:D64"/>
  </mergeCells>
  <pageMargins left="0.19685039370078741" right="0.19685039370078741" top="0.19685039370078741" bottom="0.39370078740157483" header="0" footer="0.19685039370078741"/>
  <pageSetup paperSize="9" scale="88" fitToHeight="5" orientation="landscape"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90"/>
  <sheetViews>
    <sheetView view="pageBreakPreview" zoomScaleNormal="100" zoomScaleSheetLayoutView="100" zoomScalePageLayoutView="75" workbookViewId="0">
      <pane ySplit="2" topLeftCell="A45" activePane="bottomLeft" state="frozen"/>
      <selection pane="bottomLeft" activeCell="A2" sqref="A2"/>
    </sheetView>
  </sheetViews>
  <sheetFormatPr defaultColWidth="8.88671875" defaultRowHeight="13.2"/>
  <cols>
    <col min="1" max="1" width="5.109375" style="19" customWidth="1"/>
    <col min="2" max="2" width="13.44140625" style="3" customWidth="1"/>
    <col min="3" max="3" width="28.33203125" style="3" customWidth="1"/>
    <col min="4" max="4" width="25.88671875" style="3" customWidth="1"/>
    <col min="5" max="5" width="10.33203125" style="37" customWidth="1"/>
    <col min="6" max="6" width="10.44140625" style="37" customWidth="1"/>
    <col min="7" max="9" width="9.88671875" style="37" customWidth="1"/>
    <col min="10" max="11" width="10" style="37" customWidth="1"/>
    <col min="12" max="12" width="10.109375" style="37" customWidth="1"/>
    <col min="13" max="13" width="12.109375" style="37" customWidth="1"/>
    <col min="14" max="16384" width="8.88671875" style="3"/>
  </cols>
  <sheetData>
    <row r="1" spans="1:13" s="1" customFormat="1" ht="13.8" thickBot="1">
      <c r="A1" s="14" t="s">
        <v>341</v>
      </c>
      <c r="B1" s="10"/>
      <c r="C1" s="10"/>
      <c r="D1" s="10"/>
      <c r="E1" s="36"/>
      <c r="F1" s="36"/>
      <c r="G1" s="36"/>
      <c r="H1" s="36"/>
      <c r="I1" s="36"/>
      <c r="J1" s="36"/>
      <c r="K1" s="36"/>
      <c r="L1" s="36"/>
      <c r="M1" s="36"/>
    </row>
    <row r="2" spans="1:13" s="2" customFormat="1" ht="26.4">
      <c r="A2" s="20" t="s">
        <v>1</v>
      </c>
      <c r="B2" s="11" t="s">
        <v>2</v>
      </c>
      <c r="C2" s="11" t="s">
        <v>13</v>
      </c>
      <c r="D2" s="11" t="s">
        <v>0</v>
      </c>
      <c r="E2" s="11" t="s">
        <v>4</v>
      </c>
      <c r="F2" s="11">
        <v>2020</v>
      </c>
      <c r="G2" s="11">
        <v>2021</v>
      </c>
      <c r="H2" s="11">
        <v>2022</v>
      </c>
      <c r="I2" s="11">
        <v>2023</v>
      </c>
      <c r="J2" s="11">
        <v>2024</v>
      </c>
      <c r="K2" s="11">
        <v>2025</v>
      </c>
      <c r="L2" s="11">
        <v>2026</v>
      </c>
      <c r="M2" s="11" t="s">
        <v>10</v>
      </c>
    </row>
    <row r="3" spans="1:13" s="27" customFormat="1">
      <c r="A3" s="33"/>
      <c r="B3" s="28" t="s">
        <v>6</v>
      </c>
      <c r="C3" s="25"/>
      <c r="D3" s="28"/>
      <c r="E3" s="30"/>
      <c r="F3" s="30"/>
      <c r="G3" s="30"/>
      <c r="H3" s="30"/>
      <c r="I3" s="30"/>
      <c r="J3" s="30"/>
      <c r="K3" s="30"/>
      <c r="L3" s="30"/>
      <c r="M3" s="30"/>
    </row>
    <row r="4" spans="1:13" s="27" customFormat="1">
      <c r="A4" s="33"/>
      <c r="B4" s="28"/>
      <c r="C4" s="25"/>
      <c r="D4" s="28"/>
      <c r="E4" s="30"/>
      <c r="F4" s="30"/>
      <c r="G4" s="30"/>
      <c r="H4" s="30"/>
      <c r="I4" s="30"/>
      <c r="J4" s="30"/>
      <c r="K4" s="30"/>
      <c r="L4" s="30"/>
      <c r="M4" s="30"/>
    </row>
    <row r="5" spans="1:13" s="27" customFormat="1" ht="39" customHeight="1">
      <c r="A5" s="15">
        <v>1</v>
      </c>
      <c r="B5" s="12" t="s">
        <v>3</v>
      </c>
      <c r="C5" s="32"/>
      <c r="D5" s="34"/>
      <c r="E5" s="30"/>
      <c r="F5" s="30"/>
      <c r="G5" s="30"/>
      <c r="H5" s="30"/>
      <c r="I5" s="30"/>
      <c r="J5" s="30"/>
      <c r="K5" s="30"/>
      <c r="L5" s="30"/>
      <c r="M5" s="30"/>
    </row>
    <row r="6" spans="1:13" s="27" customFormat="1">
      <c r="A6" s="16"/>
      <c r="B6" s="12"/>
      <c r="C6" s="32"/>
      <c r="D6" s="34"/>
      <c r="E6" s="30"/>
      <c r="F6" s="30"/>
      <c r="G6" s="30"/>
      <c r="H6" s="30"/>
      <c r="I6" s="30"/>
      <c r="J6" s="30"/>
      <c r="K6" s="30"/>
      <c r="L6" s="30"/>
      <c r="M6" s="30"/>
    </row>
    <row r="7" spans="1:13" s="27" customFormat="1" ht="96" customHeight="1">
      <c r="A7" s="16">
        <v>1.1000000000000001</v>
      </c>
      <c r="B7" s="29" t="s">
        <v>7</v>
      </c>
      <c r="C7" s="31" t="s">
        <v>163</v>
      </c>
      <c r="D7" s="31" t="s">
        <v>66</v>
      </c>
      <c r="E7" s="97"/>
      <c r="F7" s="97" t="s">
        <v>583</v>
      </c>
      <c r="G7" s="97">
        <v>500</v>
      </c>
      <c r="H7" s="97"/>
      <c r="I7" s="97"/>
      <c r="J7" s="97"/>
      <c r="K7" s="97"/>
      <c r="L7" s="97"/>
      <c r="M7" s="97"/>
    </row>
    <row r="8" spans="1:13" s="27" customFormat="1">
      <c r="A8" s="16"/>
      <c r="B8" s="29"/>
      <c r="C8" s="31"/>
      <c r="D8" s="31"/>
      <c r="E8" s="97"/>
      <c r="F8" s="97"/>
      <c r="G8" s="97"/>
      <c r="H8" s="97"/>
      <c r="I8" s="97"/>
      <c r="J8" s="97"/>
      <c r="K8" s="97"/>
      <c r="L8" s="97"/>
      <c r="M8" s="97"/>
    </row>
    <row r="9" spans="1:13" s="27" customFormat="1" ht="66">
      <c r="A9" s="16">
        <v>1.2</v>
      </c>
      <c r="B9" s="29" t="s">
        <v>7</v>
      </c>
      <c r="C9" s="31" t="s">
        <v>530</v>
      </c>
      <c r="D9" s="31"/>
      <c r="E9" s="97"/>
      <c r="F9" s="97"/>
      <c r="G9" s="97"/>
      <c r="H9" s="97"/>
      <c r="I9" s="97"/>
      <c r="J9" s="97"/>
      <c r="K9" s="97"/>
      <c r="L9" s="97"/>
      <c r="M9" s="97"/>
    </row>
    <row r="10" spans="1:13" s="27" customFormat="1">
      <c r="A10" s="16"/>
      <c r="B10" s="29"/>
      <c r="D10" s="31"/>
      <c r="E10" s="97"/>
      <c r="F10" s="97"/>
      <c r="G10" s="97"/>
      <c r="H10" s="97"/>
      <c r="I10" s="97"/>
      <c r="J10" s="97"/>
      <c r="K10" s="97"/>
      <c r="L10" s="97"/>
      <c r="M10" s="97"/>
    </row>
    <row r="11" spans="1:13" s="27" customFormat="1" ht="66">
      <c r="A11" s="16">
        <v>1.3</v>
      </c>
      <c r="B11" s="29" t="s">
        <v>7</v>
      </c>
      <c r="C11" s="31" t="s">
        <v>162</v>
      </c>
      <c r="D11" s="31" t="s">
        <v>198</v>
      </c>
      <c r="E11" s="97"/>
      <c r="F11" s="97" t="s">
        <v>583</v>
      </c>
      <c r="G11" s="97">
        <v>500</v>
      </c>
      <c r="H11" s="97"/>
      <c r="I11" s="97"/>
      <c r="J11" s="97"/>
      <c r="K11" s="97"/>
      <c r="L11" s="97"/>
      <c r="M11" s="97"/>
    </row>
    <row r="12" spans="1:13" s="27" customFormat="1">
      <c r="A12" s="16"/>
      <c r="B12" s="29"/>
      <c r="C12" s="31"/>
      <c r="D12" s="31"/>
      <c r="E12" s="97"/>
      <c r="F12" s="97"/>
      <c r="G12" s="97"/>
      <c r="H12" s="97"/>
      <c r="I12" s="97"/>
      <c r="J12" s="97"/>
      <c r="K12" s="97"/>
      <c r="L12" s="97"/>
      <c r="M12" s="97"/>
    </row>
    <row r="13" spans="1:13" s="27" customFormat="1" ht="26.4">
      <c r="A13" s="16">
        <v>1.4</v>
      </c>
      <c r="B13" s="29" t="s">
        <v>7</v>
      </c>
      <c r="C13" s="29" t="s">
        <v>164</v>
      </c>
      <c r="D13" s="31"/>
      <c r="E13" s="97"/>
      <c r="F13" s="97"/>
      <c r="G13" s="97"/>
      <c r="H13" s="97"/>
      <c r="I13" s="97"/>
      <c r="J13" s="97"/>
      <c r="K13" s="97"/>
      <c r="L13" s="97"/>
      <c r="M13" s="97"/>
    </row>
    <row r="14" spans="1:13" s="27" customFormat="1">
      <c r="A14" s="16"/>
      <c r="B14" s="29"/>
      <c r="C14" s="29"/>
      <c r="D14" s="31"/>
      <c r="E14" s="97"/>
      <c r="F14" s="97"/>
      <c r="G14" s="97"/>
      <c r="H14" s="97"/>
      <c r="I14" s="97"/>
      <c r="J14" s="97"/>
      <c r="K14" s="97"/>
      <c r="L14" s="97"/>
      <c r="M14" s="97"/>
    </row>
    <row r="15" spans="1:13" s="27" customFormat="1" ht="52.8">
      <c r="A15" s="16">
        <v>1.5</v>
      </c>
      <c r="B15" s="29" t="s">
        <v>14</v>
      </c>
      <c r="C15" s="31" t="s">
        <v>152</v>
      </c>
      <c r="D15" s="31" t="s">
        <v>153</v>
      </c>
      <c r="E15" s="97"/>
      <c r="F15" s="97" t="s">
        <v>583</v>
      </c>
      <c r="G15" s="97"/>
      <c r="H15" s="97">
        <v>1000</v>
      </c>
      <c r="I15" s="97"/>
      <c r="J15" s="97"/>
      <c r="K15" s="97"/>
      <c r="L15" s="97"/>
      <c r="M15" s="97"/>
    </row>
    <row r="16" spans="1:13" s="27" customFormat="1">
      <c r="A16" s="16"/>
      <c r="B16" s="29"/>
      <c r="C16" s="31"/>
      <c r="D16" s="31"/>
      <c r="E16" s="97"/>
      <c r="F16" s="97"/>
      <c r="G16" s="97"/>
      <c r="H16" s="97"/>
      <c r="I16" s="97"/>
      <c r="J16" s="97"/>
      <c r="K16" s="97"/>
      <c r="L16" s="97"/>
      <c r="M16" s="97"/>
    </row>
    <row r="17" spans="1:13" s="27" customFormat="1" ht="52.8">
      <c r="A17" s="16">
        <v>1.6</v>
      </c>
      <c r="B17" s="29" t="s">
        <v>8</v>
      </c>
      <c r="C17" s="29" t="s">
        <v>161</v>
      </c>
      <c r="D17" s="31" t="s">
        <v>160</v>
      </c>
      <c r="E17" s="97"/>
      <c r="F17" s="97" t="s">
        <v>583</v>
      </c>
      <c r="G17" s="97"/>
      <c r="H17" s="97">
        <v>8000</v>
      </c>
      <c r="I17" s="97"/>
      <c r="J17" s="97"/>
      <c r="K17" s="97"/>
      <c r="L17" s="97"/>
      <c r="M17" s="97"/>
    </row>
    <row r="18" spans="1:13" s="27" customFormat="1">
      <c r="A18" s="16"/>
      <c r="B18" s="29"/>
      <c r="C18" s="31"/>
      <c r="D18" s="31"/>
      <c r="E18" s="97"/>
      <c r="F18" s="97"/>
      <c r="G18" s="97"/>
      <c r="H18" s="97"/>
      <c r="I18" s="97"/>
      <c r="J18" s="97"/>
      <c r="K18" s="97"/>
      <c r="L18" s="97"/>
      <c r="M18" s="97"/>
    </row>
    <row r="19" spans="1:13" s="27" customFormat="1" ht="26.4">
      <c r="A19" s="16">
        <v>1.7</v>
      </c>
      <c r="B19" s="29" t="s">
        <v>531</v>
      </c>
      <c r="C19" s="31" t="s">
        <v>21</v>
      </c>
      <c r="D19" s="31" t="s">
        <v>172</v>
      </c>
      <c r="E19" s="97"/>
      <c r="F19" s="97" t="s">
        <v>596</v>
      </c>
      <c r="G19" s="97"/>
      <c r="H19" s="97"/>
      <c r="I19" s="97"/>
      <c r="J19" s="97"/>
      <c r="K19" s="97"/>
      <c r="L19" s="97"/>
      <c r="M19" s="97"/>
    </row>
    <row r="20" spans="1:13" s="27" customFormat="1">
      <c r="A20" s="16"/>
      <c r="B20" s="29"/>
      <c r="C20" s="31"/>
      <c r="D20" s="31"/>
      <c r="E20" s="97"/>
      <c r="F20" s="97"/>
      <c r="G20" s="97"/>
      <c r="H20" s="97"/>
      <c r="I20" s="97"/>
      <c r="J20" s="97"/>
      <c r="K20" s="97"/>
      <c r="L20" s="97"/>
      <c r="M20" s="97"/>
    </row>
    <row r="21" spans="1:13" customFormat="1">
      <c r="A21" s="15">
        <v>2</v>
      </c>
      <c r="B21" s="12" t="s">
        <v>512</v>
      </c>
      <c r="C21" s="12"/>
      <c r="D21" s="31"/>
      <c r="E21" s="97"/>
      <c r="F21" s="97"/>
      <c r="G21" s="97"/>
      <c r="H21" s="97"/>
      <c r="I21" s="97"/>
      <c r="J21" s="97"/>
      <c r="K21" s="97"/>
      <c r="L21" s="97"/>
      <c r="M21" s="97"/>
    </row>
    <row r="22" spans="1:13" customFormat="1">
      <c r="A22" s="15"/>
      <c r="B22" s="12"/>
      <c r="C22" s="12"/>
      <c r="D22" s="31"/>
      <c r="E22" s="97"/>
      <c r="F22" s="97"/>
      <c r="G22" s="97"/>
      <c r="H22" s="97"/>
      <c r="I22" s="97"/>
      <c r="J22" s="97"/>
      <c r="K22" s="97"/>
      <c r="L22" s="97"/>
      <c r="M22" s="97"/>
    </row>
    <row r="23" spans="1:13" customFormat="1" ht="105.6">
      <c r="A23" s="16">
        <v>2.1</v>
      </c>
      <c r="B23" s="29" t="s">
        <v>68</v>
      </c>
      <c r="C23" s="29" t="s">
        <v>67</v>
      </c>
      <c r="D23" s="31" t="s">
        <v>203</v>
      </c>
      <c r="E23" s="97"/>
      <c r="F23" s="97"/>
      <c r="G23" s="97"/>
      <c r="H23" s="97" t="s">
        <v>583</v>
      </c>
      <c r="I23" s="97">
        <v>6383</v>
      </c>
      <c r="J23" s="97"/>
      <c r="K23" s="97"/>
      <c r="L23" s="97"/>
      <c r="M23" s="97"/>
    </row>
    <row r="24" spans="1:13" customFormat="1">
      <c r="A24" s="16"/>
      <c r="B24" s="29"/>
      <c r="C24" s="29"/>
      <c r="D24" s="31"/>
      <c r="E24" s="97"/>
      <c r="F24" s="97"/>
      <c r="G24" s="97"/>
      <c r="H24" s="97"/>
      <c r="I24" s="97"/>
      <c r="J24" s="97"/>
      <c r="K24" s="97"/>
      <c r="L24" s="97"/>
      <c r="M24" s="97"/>
    </row>
    <row r="25" spans="1:13" customFormat="1" ht="66">
      <c r="A25" s="16">
        <v>2.2000000000000002</v>
      </c>
      <c r="B25" s="29" t="s">
        <v>22</v>
      </c>
      <c r="C25" s="29" t="s">
        <v>532</v>
      </c>
      <c r="D25" s="38" t="s">
        <v>194</v>
      </c>
      <c r="E25" s="97"/>
      <c r="F25" s="97"/>
      <c r="G25" s="97"/>
      <c r="H25" s="97"/>
      <c r="I25" s="97"/>
      <c r="J25" s="97"/>
      <c r="K25" s="97"/>
      <c r="L25" s="97"/>
      <c r="M25" s="97"/>
    </row>
    <row r="26" spans="1:13" customFormat="1">
      <c r="A26" s="16"/>
      <c r="B26" s="29"/>
      <c r="C26" s="29"/>
      <c r="D26" s="31"/>
      <c r="E26" s="97"/>
      <c r="F26" s="97"/>
      <c r="G26" s="97"/>
      <c r="H26" s="97"/>
      <c r="I26" s="97"/>
      <c r="J26" s="97"/>
      <c r="K26" s="97"/>
      <c r="L26" s="97"/>
      <c r="M26" s="97"/>
    </row>
    <row r="27" spans="1:13" ht="52.8">
      <c r="A27" s="16">
        <v>2.2999999999999998</v>
      </c>
      <c r="B27" s="29" t="s">
        <v>23</v>
      </c>
      <c r="C27" s="29" t="s">
        <v>70</v>
      </c>
      <c r="D27" s="31" t="s">
        <v>194</v>
      </c>
      <c r="E27" s="97"/>
      <c r="F27" s="97"/>
      <c r="G27" s="97"/>
      <c r="H27" s="97"/>
      <c r="I27" s="97"/>
      <c r="J27" s="97"/>
      <c r="K27" s="97"/>
      <c r="L27" s="97"/>
      <c r="M27" s="97"/>
    </row>
    <row r="28" spans="1:13">
      <c r="A28" s="16"/>
      <c r="B28" s="29"/>
      <c r="C28" s="29"/>
      <c r="D28" s="31"/>
      <c r="E28" s="97"/>
      <c r="F28" s="97"/>
      <c r="G28" s="97"/>
      <c r="H28" s="97"/>
      <c r="I28" s="97"/>
      <c r="J28" s="97"/>
      <c r="K28" s="97"/>
      <c r="L28" s="97"/>
      <c r="M28" s="97"/>
    </row>
    <row r="29" spans="1:13" ht="79.2">
      <c r="A29" s="16">
        <v>2.4</v>
      </c>
      <c r="B29" s="29" t="s">
        <v>29</v>
      </c>
      <c r="C29" s="29" t="s">
        <v>69</v>
      </c>
      <c r="D29" s="31" t="s">
        <v>204</v>
      </c>
      <c r="E29" s="97"/>
      <c r="F29" s="97"/>
      <c r="G29" s="97"/>
      <c r="H29" s="97"/>
      <c r="I29" s="97"/>
      <c r="J29" s="97"/>
      <c r="K29" s="97"/>
      <c r="L29" s="97"/>
      <c r="M29" s="97"/>
    </row>
    <row r="30" spans="1:13">
      <c r="A30" s="16"/>
      <c r="B30" s="29"/>
      <c r="C30" s="29"/>
      <c r="D30" s="31"/>
      <c r="E30" s="97"/>
      <c r="F30" s="97"/>
      <c r="G30" s="97"/>
      <c r="H30" s="97"/>
      <c r="I30" s="97"/>
      <c r="J30" s="97"/>
      <c r="K30" s="97"/>
      <c r="L30" s="97"/>
      <c r="M30" s="97"/>
    </row>
    <row r="31" spans="1:13" ht="26.4">
      <c r="A31" s="15">
        <v>3</v>
      </c>
      <c r="B31" s="12" t="s">
        <v>511</v>
      </c>
      <c r="C31" s="29"/>
      <c r="D31" s="31"/>
      <c r="E31" s="97"/>
      <c r="F31" s="97"/>
      <c r="G31" s="97"/>
      <c r="H31" s="97"/>
      <c r="I31" s="97"/>
      <c r="J31" s="97"/>
      <c r="K31" s="97"/>
      <c r="L31" s="97"/>
      <c r="M31" s="97"/>
    </row>
    <row r="32" spans="1:13">
      <c r="A32" s="15"/>
      <c r="B32" s="12"/>
      <c r="C32" s="29"/>
      <c r="D32" s="31"/>
      <c r="E32" s="97"/>
      <c r="F32" s="97"/>
      <c r="G32" s="97"/>
      <c r="H32" s="97"/>
      <c r="I32" s="97"/>
      <c r="J32" s="97"/>
      <c r="K32" s="97"/>
      <c r="L32" s="97"/>
      <c r="M32" s="97"/>
    </row>
    <row r="33" spans="1:13" ht="66">
      <c r="A33" s="46">
        <v>3.1</v>
      </c>
      <c r="B33" s="29" t="s">
        <v>31</v>
      </c>
      <c r="C33" s="29" t="s">
        <v>534</v>
      </c>
      <c r="D33" s="29" t="s">
        <v>205</v>
      </c>
      <c r="E33" s="97"/>
      <c r="F33" s="97"/>
      <c r="G33" s="97">
        <v>5760</v>
      </c>
      <c r="H33" s="97"/>
      <c r="I33" s="97"/>
      <c r="J33" s="97"/>
      <c r="L33" s="97"/>
      <c r="M33" s="97">
        <v>5760</v>
      </c>
    </row>
    <row r="34" spans="1:13">
      <c r="A34" s="46"/>
      <c r="B34" s="29"/>
      <c r="C34" s="29"/>
      <c r="D34" s="29"/>
      <c r="E34" s="97"/>
      <c r="F34" s="97"/>
      <c r="G34" s="97"/>
      <c r="H34" s="97"/>
      <c r="I34" s="97"/>
      <c r="J34" s="97"/>
      <c r="K34" s="97"/>
      <c r="L34" s="97"/>
      <c r="M34" s="97"/>
    </row>
    <row r="35" spans="1:13" ht="66">
      <c r="A35" s="46">
        <v>3.2</v>
      </c>
      <c r="B35" s="29" t="s">
        <v>71</v>
      </c>
      <c r="C35" s="29" t="s">
        <v>72</v>
      </c>
      <c r="D35" s="29" t="s">
        <v>206</v>
      </c>
      <c r="E35" s="97"/>
      <c r="F35" s="97"/>
      <c r="G35" s="97" t="s">
        <v>586</v>
      </c>
      <c r="H35" s="97"/>
      <c r="I35" s="97"/>
      <c r="J35" s="97"/>
      <c r="K35" s="97"/>
      <c r="L35" s="97"/>
      <c r="M35" s="97" t="s">
        <v>586</v>
      </c>
    </row>
    <row r="36" spans="1:13">
      <c r="A36" s="15"/>
      <c r="B36" s="12"/>
      <c r="C36" s="29"/>
      <c r="D36" s="31"/>
      <c r="E36" s="97"/>
      <c r="F36" s="97"/>
      <c r="G36" s="97"/>
      <c r="H36" s="97"/>
      <c r="I36" s="97"/>
      <c r="J36" s="97"/>
      <c r="K36" s="97"/>
      <c r="L36" s="97"/>
      <c r="M36" s="97"/>
    </row>
    <row r="37" spans="1:13" ht="66">
      <c r="A37" s="16">
        <v>3.3</v>
      </c>
      <c r="B37" s="29" t="s">
        <v>34</v>
      </c>
      <c r="C37" s="29" t="s">
        <v>533</v>
      </c>
      <c r="D37" s="29" t="s">
        <v>205</v>
      </c>
      <c r="E37" s="97"/>
      <c r="F37" s="97"/>
      <c r="G37" s="97" t="s">
        <v>586</v>
      </c>
      <c r="H37" s="97"/>
      <c r="I37" s="97"/>
      <c r="J37" s="97"/>
      <c r="K37" s="97"/>
      <c r="L37" s="97"/>
      <c r="M37" s="97" t="s">
        <v>586</v>
      </c>
    </row>
    <row r="38" spans="1:13">
      <c r="A38" s="16"/>
      <c r="B38" s="29"/>
      <c r="C38" s="29"/>
      <c r="D38" s="31"/>
      <c r="E38" s="97"/>
      <c r="F38" s="97"/>
      <c r="G38" s="97"/>
      <c r="H38" s="97"/>
      <c r="I38" s="97"/>
      <c r="J38" s="97"/>
      <c r="K38" s="97"/>
      <c r="L38" s="97"/>
      <c r="M38" s="97"/>
    </row>
    <row r="39" spans="1:13" ht="66">
      <c r="A39" s="16">
        <v>3.4</v>
      </c>
      <c r="B39" s="29" t="s">
        <v>35</v>
      </c>
      <c r="C39" s="29" t="s">
        <v>534</v>
      </c>
      <c r="D39" s="29" t="s">
        <v>205</v>
      </c>
      <c r="E39" s="97"/>
      <c r="F39" s="97"/>
      <c r="G39" s="97" t="s">
        <v>586</v>
      </c>
      <c r="H39" s="97"/>
      <c r="I39" s="97"/>
      <c r="J39" s="97"/>
      <c r="K39" s="97"/>
      <c r="L39" s="97"/>
      <c r="M39" s="97" t="s">
        <v>586</v>
      </c>
    </row>
    <row r="40" spans="1:13">
      <c r="A40" s="16"/>
      <c r="B40" s="29"/>
      <c r="C40" s="29"/>
      <c r="D40" s="31"/>
      <c r="E40" s="97"/>
      <c r="F40" s="97"/>
      <c r="G40" s="97"/>
      <c r="H40" s="97"/>
      <c r="I40" s="97"/>
      <c r="J40" s="97"/>
      <c r="K40" s="97"/>
      <c r="L40" s="97"/>
      <c r="M40" s="97"/>
    </row>
    <row r="41" spans="1:13" ht="52.8">
      <c r="A41" s="16">
        <v>3.5</v>
      </c>
      <c r="B41" s="29" t="s">
        <v>38</v>
      </c>
      <c r="C41" s="29" t="s">
        <v>535</v>
      </c>
      <c r="D41" s="29" t="s">
        <v>41</v>
      </c>
      <c r="E41" s="97"/>
      <c r="F41" s="97"/>
      <c r="G41" s="97" t="s">
        <v>586</v>
      </c>
      <c r="H41" s="97"/>
      <c r="J41" s="97"/>
      <c r="K41" s="97"/>
      <c r="L41" s="97"/>
      <c r="M41" s="97" t="s">
        <v>586</v>
      </c>
    </row>
    <row r="42" spans="1:13">
      <c r="A42" s="16"/>
      <c r="B42" s="29"/>
      <c r="C42" s="29"/>
      <c r="D42" s="31"/>
      <c r="E42" s="97"/>
      <c r="F42" s="97"/>
      <c r="G42" s="97"/>
      <c r="H42" s="97"/>
      <c r="I42" s="97"/>
      <c r="J42" s="97"/>
      <c r="K42" s="97"/>
      <c r="L42" s="97"/>
      <c r="M42" s="97"/>
    </row>
    <row r="43" spans="1:13">
      <c r="A43" s="15">
        <v>4</v>
      </c>
      <c r="B43" s="12" t="s">
        <v>11</v>
      </c>
      <c r="C43" s="29"/>
      <c r="D43" s="31"/>
      <c r="E43" s="97"/>
      <c r="F43" s="97"/>
      <c r="G43" s="97"/>
      <c r="H43" s="97"/>
      <c r="I43" s="97"/>
      <c r="J43" s="97"/>
      <c r="K43" s="97"/>
      <c r="L43" s="97"/>
      <c r="M43" s="97"/>
    </row>
    <row r="44" spans="1:13">
      <c r="A44" s="15"/>
      <c r="B44" s="12"/>
      <c r="C44" s="29"/>
      <c r="D44" s="31"/>
      <c r="E44" s="97"/>
      <c r="F44" s="97"/>
      <c r="G44" s="97"/>
      <c r="H44" s="97"/>
      <c r="I44" s="97"/>
      <c r="J44" s="97"/>
      <c r="K44" s="97"/>
      <c r="L44" s="97"/>
      <c r="M44" s="97"/>
    </row>
    <row r="45" spans="1:13" ht="26.4">
      <c r="A45" s="47">
        <v>4.0999999999999996</v>
      </c>
      <c r="B45" s="29" t="s">
        <v>43</v>
      </c>
      <c r="C45" s="29" t="s">
        <v>165</v>
      </c>
      <c r="D45" s="31" t="s">
        <v>39</v>
      </c>
      <c r="E45" s="97"/>
      <c r="F45" s="97"/>
      <c r="G45" s="97"/>
      <c r="H45" s="97"/>
      <c r="I45" s="97"/>
      <c r="J45" s="97"/>
      <c r="K45" s="97"/>
      <c r="L45" s="97"/>
      <c r="M45" s="97">
        <v>2000</v>
      </c>
    </row>
    <row r="46" spans="1:13">
      <c r="A46" s="18"/>
      <c r="B46" s="8"/>
      <c r="D46" s="43"/>
      <c r="E46" s="97"/>
      <c r="F46" s="97"/>
      <c r="G46" s="97"/>
      <c r="H46" s="97"/>
      <c r="I46" s="97"/>
      <c r="J46" s="97"/>
      <c r="K46" s="97"/>
      <c r="L46" s="97"/>
      <c r="M46" s="97"/>
    </row>
    <row r="47" spans="1:13">
      <c r="A47" s="15">
        <v>5</v>
      </c>
      <c r="B47" s="12" t="s">
        <v>5</v>
      </c>
      <c r="D47" s="43"/>
      <c r="E47" s="97"/>
      <c r="F47" s="97"/>
      <c r="G47" s="97"/>
      <c r="H47" s="97"/>
      <c r="I47" s="97"/>
      <c r="J47" s="97"/>
      <c r="K47" s="97"/>
      <c r="L47" s="97"/>
      <c r="M47" s="97"/>
    </row>
    <row r="48" spans="1:13">
      <c r="D48" s="43"/>
      <c r="E48" s="97"/>
      <c r="F48" s="97"/>
      <c r="G48" s="97"/>
      <c r="H48" s="97"/>
      <c r="I48" s="97"/>
      <c r="J48" s="97"/>
      <c r="K48" s="97"/>
      <c r="L48" s="97"/>
      <c r="M48" s="97"/>
    </row>
    <row r="49" spans="1:13" ht="39.6">
      <c r="A49" s="47">
        <v>5.0999999999999996</v>
      </c>
      <c r="B49" s="29" t="s">
        <v>63</v>
      </c>
      <c r="C49" s="29" t="s">
        <v>47</v>
      </c>
      <c r="D49" s="29" t="s">
        <v>41</v>
      </c>
      <c r="E49" s="97"/>
      <c r="F49" s="97"/>
      <c r="G49" s="97"/>
      <c r="H49" s="97">
        <v>3500</v>
      </c>
      <c r="I49" s="97"/>
      <c r="J49" s="97"/>
      <c r="K49" s="97">
        <v>1000</v>
      </c>
      <c r="L49" s="97"/>
      <c r="M49" s="97">
        <v>4500</v>
      </c>
    </row>
    <row r="50" spans="1:13">
      <c r="B50" s="29"/>
      <c r="C50" s="29"/>
      <c r="D50" s="29"/>
      <c r="E50" s="97"/>
      <c r="F50" s="97"/>
      <c r="G50" s="97"/>
      <c r="H50" s="97"/>
      <c r="I50" s="97"/>
      <c r="J50" s="97"/>
      <c r="K50" s="97"/>
      <c r="L50" s="97"/>
      <c r="M50" s="97"/>
    </row>
    <row r="51" spans="1:13" ht="39.6">
      <c r="A51" s="47">
        <v>5.2</v>
      </c>
      <c r="B51" s="29" t="s">
        <v>64</v>
      </c>
      <c r="C51" s="29" t="s">
        <v>74</v>
      </c>
      <c r="D51" s="29" t="s">
        <v>51</v>
      </c>
      <c r="E51" s="97"/>
      <c r="F51" s="97"/>
      <c r="G51" s="97"/>
      <c r="H51" s="97"/>
      <c r="I51" s="97"/>
      <c r="J51" s="97"/>
      <c r="K51" s="97">
        <v>3500</v>
      </c>
      <c r="L51" s="97"/>
      <c r="M51" s="97"/>
    </row>
    <row r="52" spans="1:13">
      <c r="B52" s="29"/>
      <c r="C52" s="29"/>
      <c r="D52" s="29"/>
      <c r="E52" s="97"/>
      <c r="F52" s="97"/>
      <c r="G52" s="97"/>
      <c r="H52" s="97"/>
      <c r="I52" s="97"/>
      <c r="J52" s="97"/>
      <c r="K52" s="97"/>
      <c r="L52" s="97"/>
      <c r="M52" s="97"/>
    </row>
    <row r="53" spans="1:13" ht="52.8">
      <c r="A53" s="47">
        <v>5.3</v>
      </c>
      <c r="B53" s="29" t="s">
        <v>65</v>
      </c>
      <c r="C53" s="29" t="s">
        <v>75</v>
      </c>
      <c r="D53" s="29" t="s">
        <v>55</v>
      </c>
      <c r="E53" s="97"/>
      <c r="F53" s="97">
        <v>500</v>
      </c>
      <c r="G53" s="97"/>
      <c r="H53" s="97"/>
      <c r="I53" s="97"/>
      <c r="J53" s="97"/>
      <c r="K53" s="97"/>
      <c r="L53" s="97"/>
      <c r="M53" s="97"/>
    </row>
    <row r="54" spans="1:13">
      <c r="E54" s="23"/>
      <c r="F54" s="23"/>
      <c r="G54" s="23"/>
      <c r="H54" s="23"/>
      <c r="I54" s="23"/>
      <c r="J54" s="23"/>
      <c r="K54" s="23"/>
      <c r="L54" s="23"/>
      <c r="M54" s="23"/>
    </row>
    <row r="55" spans="1:13" ht="13.8" thickBot="1">
      <c r="A55" s="238" t="s">
        <v>9</v>
      </c>
      <c r="B55" s="239"/>
      <c r="C55" s="239"/>
      <c r="D55" s="239"/>
      <c r="E55" s="45">
        <f t="shared" ref="E55:M55" si="0">SUM(E3:E54)</f>
        <v>0</v>
      </c>
      <c r="F55" s="45">
        <f t="shared" si="0"/>
        <v>500</v>
      </c>
      <c r="G55" s="45">
        <f t="shared" si="0"/>
        <v>6760</v>
      </c>
      <c r="H55" s="45">
        <f t="shared" si="0"/>
        <v>12500</v>
      </c>
      <c r="I55" s="45">
        <f t="shared" si="0"/>
        <v>6383</v>
      </c>
      <c r="J55" s="45">
        <f t="shared" si="0"/>
        <v>0</v>
      </c>
      <c r="K55" s="45">
        <f t="shared" si="0"/>
        <v>4500</v>
      </c>
      <c r="L55" s="45">
        <f t="shared" si="0"/>
        <v>0</v>
      </c>
      <c r="M55" s="45">
        <f t="shared" si="0"/>
        <v>12260</v>
      </c>
    </row>
    <row r="57" spans="1:13" ht="13.8">
      <c r="D57" s="198"/>
      <c r="E57" s="200"/>
      <c r="F57" s="200"/>
      <c r="G57" s="200"/>
      <c r="H57" s="200"/>
      <c r="I57" s="200"/>
      <c r="J57" s="200"/>
      <c r="K57" s="200"/>
      <c r="L57" s="200"/>
      <c r="M57" s="200"/>
    </row>
    <row r="58" spans="1:13">
      <c r="D58" s="199"/>
      <c r="E58" s="196"/>
      <c r="F58" s="196"/>
      <c r="G58" s="196"/>
      <c r="H58" s="196"/>
      <c r="I58" s="196"/>
      <c r="J58" s="196"/>
      <c r="K58" s="196"/>
      <c r="L58" s="196"/>
      <c r="M58" s="196"/>
    </row>
    <row r="59" spans="1:13">
      <c r="D59" s="199"/>
      <c r="E59" s="196"/>
      <c r="F59" s="196"/>
      <c r="G59" s="196"/>
      <c r="H59" s="196"/>
      <c r="I59" s="196"/>
      <c r="J59" s="196"/>
      <c r="K59" s="196"/>
      <c r="L59" s="196"/>
      <c r="M59" s="196"/>
    </row>
    <row r="60" spans="1:13">
      <c r="D60" s="199"/>
      <c r="F60" s="196"/>
      <c r="G60" s="196"/>
      <c r="H60" s="196"/>
      <c r="I60" s="196"/>
      <c r="J60" s="196"/>
      <c r="K60" s="196"/>
      <c r="L60" s="196"/>
      <c r="M60" s="196"/>
    </row>
    <row r="61" spans="1:13">
      <c r="D61" s="199"/>
      <c r="E61" s="24"/>
      <c r="F61" s="24"/>
      <c r="G61" s="24"/>
      <c r="H61" s="24"/>
      <c r="I61" s="24"/>
      <c r="J61" s="24"/>
      <c r="K61" s="24"/>
      <c r="L61" s="24"/>
      <c r="M61" s="24"/>
    </row>
    <row r="62" spans="1:13">
      <c r="E62" s="197"/>
      <c r="F62" s="197"/>
      <c r="G62" s="197"/>
      <c r="H62" s="197"/>
      <c r="I62" s="197"/>
      <c r="J62" s="197"/>
      <c r="K62" s="197"/>
      <c r="L62" s="197"/>
      <c r="M62" s="197"/>
    </row>
    <row r="149" ht="14.1" customHeight="1"/>
    <row r="150" ht="14.1" customHeight="1"/>
    <row r="151" ht="14.1" customHeight="1"/>
    <row r="221" ht="111" customHeight="1"/>
    <row r="230" ht="17.100000000000001" customHeight="1"/>
    <row r="261" spans="1:13" s="40" customFormat="1">
      <c r="A261" s="19"/>
      <c r="B261" s="3"/>
      <c r="C261" s="3"/>
      <c r="D261" s="3"/>
      <c r="E261" s="37"/>
      <c r="F261" s="37"/>
      <c r="G261" s="37"/>
      <c r="H261" s="37"/>
      <c r="I261" s="37"/>
      <c r="J261" s="37"/>
      <c r="K261" s="37"/>
      <c r="L261" s="37"/>
      <c r="M261" s="37"/>
    </row>
    <row r="353" spans="1:13" s="40" customFormat="1">
      <c r="A353" s="19"/>
      <c r="B353" s="3"/>
      <c r="C353" s="3"/>
      <c r="D353" s="3"/>
      <c r="E353" s="37"/>
      <c r="F353" s="37"/>
      <c r="G353" s="37"/>
      <c r="H353" s="37"/>
      <c r="I353" s="37"/>
      <c r="J353" s="37"/>
      <c r="K353" s="37"/>
      <c r="L353" s="37"/>
      <c r="M353" s="37"/>
    </row>
    <row r="355" spans="1:13" ht="14.1" customHeight="1"/>
    <row r="363" spans="1:13" s="40" customFormat="1">
      <c r="A363" s="19"/>
      <c r="B363" s="3"/>
      <c r="C363" s="3"/>
      <c r="D363" s="3"/>
      <c r="E363" s="37"/>
      <c r="F363" s="37"/>
      <c r="G363" s="37"/>
      <c r="H363" s="37"/>
      <c r="I363" s="37"/>
      <c r="J363" s="37"/>
      <c r="K363" s="37"/>
      <c r="L363" s="37"/>
      <c r="M363" s="37"/>
    </row>
    <row r="365" spans="1:13" s="40" customFormat="1">
      <c r="A365" s="19"/>
      <c r="B365" s="3"/>
      <c r="C365" s="3"/>
      <c r="D365" s="3"/>
      <c r="E365" s="37"/>
      <c r="F365" s="37"/>
      <c r="G365" s="37"/>
      <c r="H365" s="37"/>
      <c r="I365" s="37"/>
      <c r="J365" s="37"/>
      <c r="K365" s="37"/>
      <c r="L365" s="37"/>
      <c r="M365" s="37"/>
    </row>
    <row r="369" spans="1:13" s="40" customFormat="1">
      <c r="A369" s="19"/>
      <c r="B369" s="3"/>
      <c r="C369" s="3"/>
      <c r="D369" s="3"/>
      <c r="E369" s="37"/>
      <c r="F369" s="37"/>
      <c r="G369" s="37"/>
      <c r="H369" s="37"/>
      <c r="I369" s="37"/>
      <c r="J369" s="37"/>
      <c r="K369" s="37"/>
      <c r="L369" s="37"/>
      <c r="M369" s="37"/>
    </row>
    <row r="371" spans="1:13" s="40" customFormat="1">
      <c r="A371" s="19"/>
      <c r="B371" s="3"/>
      <c r="C371" s="3"/>
      <c r="D371" s="3"/>
      <c r="E371" s="37"/>
      <c r="F371" s="37"/>
      <c r="G371" s="37"/>
      <c r="H371" s="37"/>
      <c r="I371" s="37"/>
      <c r="J371" s="37"/>
      <c r="K371" s="37"/>
      <c r="L371" s="37"/>
      <c r="M371" s="37"/>
    </row>
    <row r="373" spans="1:13" s="40" customFormat="1">
      <c r="A373" s="19"/>
      <c r="B373" s="3"/>
      <c r="C373" s="3"/>
      <c r="D373" s="3"/>
      <c r="E373" s="37"/>
      <c r="F373" s="37"/>
      <c r="G373" s="37"/>
      <c r="H373" s="37"/>
      <c r="I373" s="37"/>
      <c r="J373" s="37"/>
      <c r="K373" s="37"/>
      <c r="L373" s="37"/>
      <c r="M373" s="37"/>
    </row>
    <row r="381" spans="1:13" s="40" customFormat="1">
      <c r="A381" s="19"/>
      <c r="B381" s="3"/>
      <c r="C381" s="3"/>
      <c r="D381" s="3"/>
      <c r="E381" s="37"/>
      <c r="F381" s="37"/>
      <c r="G381" s="37"/>
      <c r="H381" s="37"/>
      <c r="I381" s="37"/>
      <c r="J381" s="37"/>
      <c r="K381" s="37"/>
      <c r="L381" s="37"/>
      <c r="M381" s="37"/>
    </row>
    <row r="393" spans="1:13" s="40" customFormat="1">
      <c r="A393" s="19"/>
      <c r="B393" s="3"/>
      <c r="C393" s="3"/>
      <c r="D393" s="3"/>
      <c r="E393" s="37"/>
      <c r="F393" s="37"/>
      <c r="G393" s="37"/>
      <c r="H393" s="37"/>
      <c r="I393" s="37"/>
      <c r="J393" s="37"/>
      <c r="K393" s="37"/>
      <c r="L393" s="37"/>
      <c r="M393" s="37"/>
    </row>
    <row r="395" spans="1:13" s="40" customFormat="1">
      <c r="A395" s="19"/>
      <c r="B395" s="3"/>
      <c r="C395" s="3"/>
      <c r="D395" s="3"/>
      <c r="E395" s="37"/>
      <c r="F395" s="37"/>
      <c r="G395" s="37"/>
      <c r="H395" s="37"/>
      <c r="I395" s="37"/>
      <c r="J395" s="37"/>
      <c r="K395" s="37"/>
      <c r="L395" s="37"/>
      <c r="M395" s="37"/>
    </row>
    <row r="397" spans="1:13" s="40" customFormat="1">
      <c r="A397" s="19"/>
      <c r="B397" s="3"/>
      <c r="C397" s="3"/>
      <c r="D397" s="3"/>
      <c r="E397" s="37"/>
      <c r="F397" s="37"/>
      <c r="G397" s="37"/>
      <c r="H397" s="37"/>
      <c r="I397" s="37"/>
      <c r="J397" s="37"/>
      <c r="K397" s="37"/>
      <c r="L397" s="37"/>
      <c r="M397" s="37"/>
    </row>
    <row r="399" spans="1:13" s="40" customFormat="1">
      <c r="A399" s="19"/>
      <c r="B399" s="3"/>
      <c r="C399" s="3"/>
      <c r="D399" s="3"/>
      <c r="E399" s="37"/>
      <c r="F399" s="37"/>
      <c r="G399" s="37"/>
      <c r="H399" s="37"/>
      <c r="I399" s="37"/>
      <c r="J399" s="37"/>
      <c r="K399" s="37"/>
      <c r="L399" s="37"/>
      <c r="M399" s="37"/>
    </row>
    <row r="401" spans="1:13" s="40" customFormat="1">
      <c r="A401" s="19"/>
      <c r="B401" s="3"/>
      <c r="C401" s="3"/>
      <c r="D401" s="3"/>
      <c r="E401" s="37"/>
      <c r="F401" s="37"/>
      <c r="G401" s="37"/>
      <c r="H401" s="37"/>
      <c r="I401" s="37"/>
      <c r="J401" s="37"/>
      <c r="K401" s="37"/>
      <c r="L401" s="37"/>
      <c r="M401" s="37"/>
    </row>
    <row r="405" spans="1:13" s="40" customFormat="1">
      <c r="A405" s="19"/>
      <c r="B405" s="3"/>
      <c r="C405" s="3"/>
      <c r="D405" s="3"/>
      <c r="E405" s="37"/>
      <c r="F405" s="37"/>
      <c r="G405" s="37"/>
      <c r="H405" s="37"/>
      <c r="I405" s="37"/>
      <c r="J405" s="37"/>
      <c r="K405" s="37"/>
      <c r="L405" s="37"/>
      <c r="M405" s="37"/>
    </row>
    <row r="409" spans="1:13" s="40" customFormat="1">
      <c r="A409" s="19"/>
      <c r="B409" s="3"/>
      <c r="C409" s="3"/>
      <c r="D409" s="3"/>
      <c r="E409" s="37"/>
      <c r="F409" s="37"/>
      <c r="G409" s="37"/>
      <c r="H409" s="37"/>
      <c r="I409" s="37"/>
      <c r="J409" s="37"/>
      <c r="K409" s="37"/>
      <c r="L409" s="37"/>
      <c r="M409" s="37"/>
    </row>
    <row r="413" spans="1:13" s="40" customFormat="1">
      <c r="A413" s="19"/>
      <c r="B413" s="3"/>
      <c r="C413" s="3"/>
      <c r="D413" s="3"/>
      <c r="E413" s="37"/>
      <c r="F413" s="37"/>
      <c r="G413" s="37"/>
      <c r="H413" s="37"/>
      <c r="I413" s="37"/>
      <c r="J413" s="37"/>
      <c r="K413" s="37"/>
      <c r="L413" s="37"/>
      <c r="M413" s="37"/>
    </row>
    <row r="415" spans="1:13" s="40" customFormat="1">
      <c r="A415" s="19"/>
      <c r="B415" s="3"/>
      <c r="C415" s="3"/>
      <c r="D415" s="3"/>
      <c r="E415" s="37"/>
      <c r="F415" s="37"/>
      <c r="G415" s="37"/>
      <c r="H415" s="37"/>
      <c r="I415" s="37"/>
      <c r="J415" s="37"/>
      <c r="K415" s="37"/>
      <c r="L415" s="37"/>
      <c r="M415" s="37"/>
    </row>
    <row r="417" spans="1:13" s="40" customFormat="1">
      <c r="A417" s="19"/>
      <c r="B417" s="3"/>
      <c r="C417" s="3"/>
      <c r="D417" s="3"/>
      <c r="E417" s="37"/>
      <c r="F417" s="37"/>
      <c r="G417" s="37"/>
      <c r="H417" s="37"/>
      <c r="I417" s="37"/>
      <c r="J417" s="37"/>
      <c r="K417" s="37"/>
      <c r="L417" s="37"/>
      <c r="M417" s="37"/>
    </row>
    <row r="427" spans="1:13" s="40" customFormat="1">
      <c r="A427" s="19"/>
      <c r="B427" s="3"/>
      <c r="C427" s="3"/>
      <c r="D427" s="3"/>
      <c r="E427" s="37"/>
      <c r="F427" s="37"/>
      <c r="G427" s="37"/>
      <c r="H427" s="37"/>
      <c r="I427" s="37"/>
      <c r="J427" s="37"/>
      <c r="K427" s="37"/>
      <c r="L427" s="37"/>
      <c r="M427" s="37"/>
    </row>
    <row r="439" spans="1:13" s="40" customFormat="1">
      <c r="A439" s="19"/>
      <c r="B439" s="3"/>
      <c r="C439" s="3"/>
      <c r="D439" s="3"/>
      <c r="E439" s="37"/>
      <c r="F439" s="37"/>
      <c r="G439" s="37"/>
      <c r="H439" s="37"/>
      <c r="I439" s="37"/>
      <c r="J439" s="37"/>
      <c r="K439" s="37"/>
      <c r="L439" s="37"/>
      <c r="M439" s="37"/>
    </row>
    <row r="441" spans="1:13" s="40" customFormat="1">
      <c r="A441" s="19"/>
      <c r="B441" s="3"/>
      <c r="C441" s="3"/>
      <c r="D441" s="3"/>
      <c r="E441" s="37"/>
      <c r="F441" s="37"/>
      <c r="G441" s="37"/>
      <c r="H441" s="37"/>
      <c r="I441" s="37"/>
      <c r="J441" s="37"/>
      <c r="K441" s="37"/>
      <c r="L441" s="37"/>
      <c r="M441" s="37"/>
    </row>
    <row r="443" spans="1:13" s="40" customFormat="1">
      <c r="A443" s="19"/>
      <c r="B443" s="3"/>
      <c r="C443" s="3"/>
      <c r="D443" s="3"/>
      <c r="E443" s="37"/>
      <c r="F443" s="37"/>
      <c r="G443" s="37"/>
      <c r="H443" s="37"/>
      <c r="I443" s="37"/>
      <c r="J443" s="37"/>
      <c r="K443" s="37"/>
      <c r="L443" s="37"/>
      <c r="M443" s="37"/>
    </row>
    <row r="445" spans="1:13" s="40" customFormat="1">
      <c r="A445" s="19"/>
      <c r="B445" s="3"/>
      <c r="C445" s="3"/>
      <c r="D445" s="3"/>
      <c r="E445" s="37"/>
      <c r="F445" s="37"/>
      <c r="G445" s="37"/>
      <c r="H445" s="37"/>
      <c r="I445" s="37"/>
      <c r="J445" s="37"/>
      <c r="K445" s="37"/>
      <c r="L445" s="37"/>
      <c r="M445" s="37"/>
    </row>
    <row r="459" spans="1:13" s="40" customFormat="1">
      <c r="A459" s="19"/>
      <c r="B459" s="3"/>
      <c r="C459" s="3"/>
      <c r="D459" s="3"/>
      <c r="E459" s="37"/>
      <c r="F459" s="37"/>
      <c r="G459" s="37"/>
      <c r="H459" s="37"/>
      <c r="I459" s="37"/>
      <c r="J459" s="37"/>
      <c r="K459" s="37"/>
      <c r="L459" s="37"/>
      <c r="M459" s="37"/>
    </row>
    <row r="461" spans="1:13" s="40" customFormat="1">
      <c r="A461" s="19"/>
      <c r="B461" s="3"/>
      <c r="C461" s="3"/>
      <c r="D461" s="3"/>
      <c r="E461" s="37"/>
      <c r="F461" s="37"/>
      <c r="G461" s="37"/>
      <c r="H461" s="37"/>
      <c r="I461" s="37"/>
      <c r="J461" s="37"/>
      <c r="K461" s="37"/>
      <c r="L461" s="37"/>
      <c r="M461" s="37"/>
    </row>
    <row r="465" spans="1:13" s="40" customFormat="1">
      <c r="A465" s="19"/>
      <c r="B465" s="3"/>
      <c r="C465" s="3"/>
      <c r="D465" s="3"/>
      <c r="E465" s="37"/>
      <c r="F465" s="37"/>
      <c r="G465" s="37"/>
      <c r="H465" s="37"/>
      <c r="I465" s="37"/>
      <c r="J465" s="37"/>
      <c r="K465" s="37"/>
      <c r="L465" s="37"/>
      <c r="M465" s="37"/>
    </row>
    <row r="467" spans="1:13" s="40" customFormat="1">
      <c r="A467" s="19"/>
      <c r="B467" s="3"/>
      <c r="C467" s="3"/>
      <c r="D467" s="3"/>
      <c r="E467" s="37"/>
      <c r="F467" s="37"/>
      <c r="G467" s="37"/>
      <c r="H467" s="37"/>
      <c r="I467" s="37"/>
      <c r="J467" s="37"/>
      <c r="K467" s="37"/>
      <c r="L467" s="37"/>
      <c r="M467" s="37"/>
    </row>
    <row r="471" spans="1:13" s="40" customFormat="1">
      <c r="A471" s="19"/>
      <c r="B471" s="3"/>
      <c r="C471" s="3"/>
      <c r="D471" s="3"/>
      <c r="E471" s="37"/>
      <c r="F471" s="37"/>
      <c r="G471" s="37"/>
      <c r="H471" s="37"/>
      <c r="I471" s="37"/>
      <c r="J471" s="37"/>
      <c r="K471" s="37"/>
      <c r="L471" s="37"/>
      <c r="M471" s="37"/>
    </row>
    <row r="473" spans="1:13" s="40" customFormat="1">
      <c r="A473" s="19"/>
      <c r="B473" s="3"/>
      <c r="C473" s="3"/>
      <c r="D473" s="3"/>
      <c r="E473" s="37"/>
      <c r="F473" s="37"/>
      <c r="G473" s="37"/>
      <c r="H473" s="37"/>
      <c r="I473" s="37"/>
      <c r="J473" s="37"/>
      <c r="K473" s="37"/>
      <c r="L473" s="37"/>
      <c r="M473" s="37"/>
    </row>
    <row r="488" spans="1:13" customFormat="1">
      <c r="A488" s="19"/>
      <c r="B488" s="3"/>
      <c r="C488" s="3"/>
      <c r="D488" s="3"/>
      <c r="E488" s="37"/>
      <c r="F488" s="37"/>
      <c r="G488" s="37"/>
      <c r="H488" s="37"/>
      <c r="I488" s="37"/>
      <c r="J488" s="37"/>
      <c r="K488" s="37"/>
      <c r="L488" s="37"/>
      <c r="M488" s="37"/>
    </row>
    <row r="489" spans="1:13" customFormat="1">
      <c r="A489" s="19"/>
      <c r="B489" s="3"/>
      <c r="C489" s="3"/>
      <c r="D489" s="3"/>
      <c r="E489" s="37"/>
      <c r="F489" s="37"/>
      <c r="G489" s="37"/>
      <c r="H489" s="37"/>
      <c r="I489" s="37"/>
      <c r="J489" s="37"/>
      <c r="K489" s="37"/>
      <c r="L489" s="37"/>
      <c r="M489" s="37"/>
    </row>
    <row r="490" spans="1:13" customFormat="1">
      <c r="A490" s="19"/>
      <c r="B490" s="3"/>
      <c r="C490" s="3"/>
      <c r="D490" s="3"/>
      <c r="E490" s="37"/>
      <c r="F490" s="37"/>
      <c r="G490" s="37"/>
      <c r="H490" s="37"/>
      <c r="I490" s="37"/>
      <c r="J490" s="37"/>
      <c r="K490" s="37"/>
      <c r="L490" s="37"/>
      <c r="M490" s="37"/>
    </row>
  </sheetData>
  <mergeCells count="1">
    <mergeCell ref="A55:D55"/>
  </mergeCells>
  <pageMargins left="0.19685039370078741" right="0.19685039370078741" top="0.19685039370078741" bottom="0.39370078740157483" header="0" footer="0.19685039370078741"/>
  <pageSetup paperSize="9" scale="50" fitToHeight="5" orientation="landscape" r:id="rId1"/>
  <headerFooter alignWithMargins="0">
    <oddFooter>&amp;R&amp;P</oddFooter>
  </headerFooter>
  <rowBreaks count="1" manualBreakCount="1">
    <brk id="19"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36"/>
  <sheetViews>
    <sheetView view="pageBreakPreview" zoomScale="90" zoomScaleNormal="100" zoomScaleSheetLayoutView="90" zoomScalePageLayoutView="75" workbookViewId="0">
      <pane ySplit="2" topLeftCell="A3" activePane="bottomLeft" state="frozen"/>
      <selection activeCell="B1" sqref="B1"/>
      <selection pane="bottomLeft" activeCell="H72" sqref="H72"/>
    </sheetView>
  </sheetViews>
  <sheetFormatPr defaultColWidth="8.88671875" defaultRowHeight="13.2"/>
  <cols>
    <col min="1" max="1" width="5.109375" style="19" customWidth="1"/>
    <col min="2" max="2" width="13.88671875" style="3" customWidth="1"/>
    <col min="3" max="3" width="28.33203125" style="3" customWidth="1"/>
    <col min="4" max="4" width="25.88671875" style="3" customWidth="1"/>
    <col min="5" max="5" width="10.6640625" style="37" customWidth="1"/>
    <col min="6" max="7" width="9.88671875" style="37" customWidth="1"/>
    <col min="8" max="8" width="11.44140625" style="37" customWidth="1"/>
    <col min="9" max="9" width="10.6640625" style="37" customWidth="1"/>
    <col min="10" max="10" width="10" style="37" customWidth="1"/>
    <col min="11" max="12" width="11" style="37" customWidth="1"/>
    <col min="13" max="13" width="11.33203125" style="37" customWidth="1"/>
    <col min="14" max="16384" width="8.88671875" style="3"/>
  </cols>
  <sheetData>
    <row r="1" spans="1:14" s="1" customFormat="1" ht="13.8" thickBot="1">
      <c r="A1" s="14" t="s">
        <v>338</v>
      </c>
      <c r="B1" s="10"/>
      <c r="C1" s="10"/>
      <c r="D1" s="10"/>
      <c r="E1" s="36"/>
      <c r="F1" s="36"/>
      <c r="G1" s="36"/>
      <c r="H1" s="36"/>
      <c r="I1" s="36"/>
      <c r="J1" s="36"/>
      <c r="K1" s="36"/>
      <c r="L1" s="36"/>
      <c r="M1" s="36"/>
      <c r="N1" s="4"/>
    </row>
    <row r="2" spans="1:14" s="2" customFormat="1" ht="26.4">
      <c r="A2" s="20" t="s">
        <v>1</v>
      </c>
      <c r="B2" s="11" t="s">
        <v>2</v>
      </c>
      <c r="C2" s="11" t="s">
        <v>242</v>
      </c>
      <c r="D2" s="11" t="s">
        <v>0</v>
      </c>
      <c r="E2" s="11" t="s">
        <v>4</v>
      </c>
      <c r="F2" s="11">
        <v>2020</v>
      </c>
      <c r="G2" s="11">
        <v>2021</v>
      </c>
      <c r="H2" s="11">
        <v>2022</v>
      </c>
      <c r="I2" s="11">
        <v>2023</v>
      </c>
      <c r="J2" s="11">
        <v>2024</v>
      </c>
      <c r="K2" s="11">
        <v>2025</v>
      </c>
      <c r="L2" s="11">
        <v>2026</v>
      </c>
      <c r="M2" s="11" t="s">
        <v>10</v>
      </c>
      <c r="N2" s="5"/>
    </row>
    <row r="3" spans="1:14" s="27" customFormat="1" ht="45.6" customHeight="1">
      <c r="A3" s="33"/>
      <c r="B3" s="28" t="s">
        <v>6</v>
      </c>
      <c r="C3" s="25"/>
      <c r="D3" s="28"/>
      <c r="E3" s="30"/>
      <c r="F3" s="30"/>
      <c r="G3" s="30"/>
      <c r="H3" s="30"/>
      <c r="I3" s="30"/>
      <c r="J3" s="30"/>
      <c r="K3" s="30"/>
      <c r="L3" s="30"/>
      <c r="M3" s="30"/>
      <c r="N3" s="26"/>
    </row>
    <row r="4" spans="1:14" s="27" customFormat="1">
      <c r="A4" s="33"/>
      <c r="B4" s="28"/>
      <c r="C4" s="25"/>
      <c r="D4" s="28"/>
      <c r="E4" s="30"/>
      <c r="F4" s="30"/>
      <c r="G4" s="30"/>
      <c r="H4" s="30"/>
      <c r="I4" s="30"/>
      <c r="J4" s="30"/>
      <c r="K4" s="30"/>
      <c r="L4" s="30"/>
      <c r="M4" s="30"/>
      <c r="N4" s="26"/>
    </row>
    <row r="5" spans="1:14" s="27" customFormat="1">
      <c r="A5" s="33">
        <v>1</v>
      </c>
      <c r="B5" s="12" t="s">
        <v>3</v>
      </c>
      <c r="C5" s="84"/>
      <c r="D5" s="34"/>
      <c r="E5" s="30"/>
      <c r="F5" s="30"/>
      <c r="G5" s="30"/>
      <c r="H5" s="30"/>
      <c r="I5" s="30"/>
      <c r="J5" s="30"/>
      <c r="K5" s="30"/>
      <c r="L5" s="30"/>
      <c r="M5" s="30"/>
      <c r="N5" s="26"/>
    </row>
    <row r="6" spans="1:14" s="27" customFormat="1">
      <c r="A6" s="33"/>
      <c r="B6" s="12"/>
      <c r="C6" s="84"/>
      <c r="D6" s="34"/>
      <c r="E6" s="30"/>
      <c r="F6" s="30"/>
      <c r="G6" s="30"/>
      <c r="H6" s="30"/>
      <c r="I6" s="30"/>
      <c r="J6" s="30"/>
      <c r="K6" s="30"/>
      <c r="L6" s="30"/>
      <c r="M6" s="30"/>
      <c r="N6" s="26"/>
    </row>
    <row r="7" spans="1:14" s="27" customFormat="1" ht="92.4">
      <c r="A7" s="94">
        <v>1.1000000000000001</v>
      </c>
      <c r="B7" s="61" t="s">
        <v>7</v>
      </c>
      <c r="C7" s="56" t="s">
        <v>449</v>
      </c>
      <c r="D7" s="31" t="s">
        <v>447</v>
      </c>
      <c r="E7" s="30"/>
      <c r="F7" s="97" t="s">
        <v>583</v>
      </c>
      <c r="G7" s="30"/>
      <c r="H7" s="97">
        <v>1750</v>
      </c>
      <c r="I7" s="30"/>
      <c r="J7" s="97">
        <v>1750</v>
      </c>
      <c r="K7" s="30"/>
      <c r="L7" s="97">
        <v>1750</v>
      </c>
      <c r="M7" s="97">
        <v>4000</v>
      </c>
      <c r="N7" s="26"/>
    </row>
    <row r="8" spans="1:14" s="27" customFormat="1">
      <c r="A8" s="94"/>
      <c r="B8" s="61"/>
      <c r="C8" s="166"/>
      <c r="D8" s="31"/>
      <c r="E8" s="30"/>
      <c r="F8" s="97"/>
      <c r="G8" s="30"/>
      <c r="H8" s="97"/>
      <c r="I8" s="30"/>
      <c r="J8" s="97"/>
      <c r="K8" s="30"/>
      <c r="L8" s="97"/>
      <c r="M8" s="97"/>
      <c r="N8" s="26"/>
    </row>
    <row r="9" spans="1:14" s="27" customFormat="1" ht="92.4">
      <c r="A9" s="94">
        <v>1.2</v>
      </c>
      <c r="B9" s="61" t="s">
        <v>7</v>
      </c>
      <c r="C9" s="166" t="s">
        <v>485</v>
      </c>
      <c r="D9" s="31" t="s">
        <v>450</v>
      </c>
      <c r="E9" s="30"/>
      <c r="F9" s="97"/>
      <c r="G9" s="30"/>
      <c r="H9" s="97"/>
      <c r="I9" s="30"/>
      <c r="J9" s="97"/>
      <c r="K9" s="30"/>
      <c r="L9" s="97"/>
      <c r="M9" s="97"/>
      <c r="N9" s="26"/>
    </row>
    <row r="10" spans="1:14" s="27" customFormat="1">
      <c r="A10" s="94"/>
      <c r="B10" s="61"/>
      <c r="C10" s="56"/>
      <c r="D10" s="31"/>
      <c r="E10" s="30"/>
      <c r="F10" s="30"/>
      <c r="G10" s="30"/>
      <c r="H10" s="30"/>
      <c r="I10" s="30"/>
      <c r="J10" s="30"/>
      <c r="K10" s="30"/>
      <c r="L10" s="30"/>
      <c r="M10" s="30"/>
      <c r="N10" s="26"/>
    </row>
    <row r="11" spans="1:14" s="27" customFormat="1" ht="93.6" customHeight="1">
      <c r="A11" s="94">
        <v>1.3</v>
      </c>
      <c r="B11" s="61" t="s">
        <v>7</v>
      </c>
      <c r="C11" s="61" t="s">
        <v>585</v>
      </c>
      <c r="D11" s="31" t="s">
        <v>448</v>
      </c>
      <c r="E11" s="97"/>
      <c r="F11" s="30"/>
      <c r="G11" s="30"/>
      <c r="H11" s="97">
        <v>3750</v>
      </c>
      <c r="I11" s="30"/>
      <c r="J11" s="30"/>
      <c r="K11" s="97">
        <v>3750</v>
      </c>
      <c r="L11" s="30"/>
      <c r="M11" s="30"/>
      <c r="N11" s="26"/>
    </row>
    <row r="12" spans="1:14" s="27" customFormat="1">
      <c r="A12" s="94"/>
      <c r="C12" s="61"/>
      <c r="D12" s="31"/>
      <c r="E12" s="97"/>
      <c r="F12" s="30"/>
      <c r="G12" s="30"/>
      <c r="H12" s="97"/>
      <c r="I12" s="30"/>
      <c r="J12" s="30"/>
      <c r="K12" s="97"/>
      <c r="L12" s="30"/>
      <c r="M12" s="30"/>
      <c r="N12" s="26"/>
    </row>
    <row r="13" spans="1:14" s="27" customFormat="1" ht="39.6">
      <c r="A13" s="94">
        <v>1.4</v>
      </c>
      <c r="B13" s="29" t="s">
        <v>7</v>
      </c>
      <c r="C13" s="31" t="s">
        <v>487</v>
      </c>
      <c r="D13" s="31" t="s">
        <v>85</v>
      </c>
      <c r="E13" s="97"/>
      <c r="F13" s="30"/>
      <c r="G13" s="30"/>
      <c r="H13" s="97"/>
      <c r="I13" s="30"/>
      <c r="J13" s="30"/>
      <c r="K13" s="97"/>
      <c r="L13" s="30"/>
      <c r="M13" s="30"/>
      <c r="N13" s="26"/>
    </row>
    <row r="14" spans="1:14" s="27" customFormat="1">
      <c r="A14" s="94"/>
      <c r="B14" s="61"/>
      <c r="C14" s="61"/>
      <c r="D14" s="31"/>
      <c r="E14" s="30"/>
      <c r="F14" s="30"/>
      <c r="G14" s="30"/>
      <c r="H14" s="30"/>
      <c r="I14" s="30"/>
      <c r="J14" s="30"/>
      <c r="K14" s="30"/>
      <c r="L14" s="30"/>
      <c r="M14" s="30"/>
      <c r="N14" s="26"/>
    </row>
    <row r="15" spans="1:14" s="27" customFormat="1" ht="52.8">
      <c r="A15" s="94">
        <v>1.5</v>
      </c>
      <c r="B15" s="174" t="s">
        <v>7</v>
      </c>
      <c r="C15" s="56" t="s">
        <v>452</v>
      </c>
      <c r="D15" s="31" t="s">
        <v>453</v>
      </c>
      <c r="E15" s="30"/>
      <c r="F15" s="30"/>
      <c r="G15" s="30"/>
      <c r="H15" s="169">
        <v>1000</v>
      </c>
      <c r="I15" s="30"/>
      <c r="J15" s="30"/>
      <c r="K15" s="30"/>
      <c r="L15" s="30"/>
      <c r="M15" s="30"/>
      <c r="N15" s="26"/>
    </row>
    <row r="16" spans="1:14" s="27" customFormat="1">
      <c r="A16" s="94"/>
      <c r="C16" s="166"/>
      <c r="D16" s="31"/>
      <c r="E16" s="30"/>
      <c r="F16" s="30"/>
      <c r="G16" s="30"/>
      <c r="H16" s="169"/>
      <c r="I16" s="30"/>
      <c r="J16" s="30"/>
      <c r="K16" s="30"/>
      <c r="L16" s="30"/>
      <c r="M16" s="30"/>
      <c r="N16" s="26"/>
    </row>
    <row r="17" spans="1:14" s="27" customFormat="1" ht="79.2">
      <c r="A17" s="94">
        <v>1.6</v>
      </c>
      <c r="B17" s="144" t="s">
        <v>312</v>
      </c>
      <c r="C17" s="144" t="s">
        <v>479</v>
      </c>
      <c r="D17" s="145" t="s">
        <v>480</v>
      </c>
      <c r="E17" s="30"/>
      <c r="F17" s="30"/>
      <c r="G17" s="30"/>
      <c r="H17" s="169"/>
      <c r="I17" s="30"/>
      <c r="J17" s="30"/>
      <c r="K17" s="30"/>
      <c r="L17" s="30"/>
      <c r="M17" s="30"/>
      <c r="N17" s="26"/>
    </row>
    <row r="18" spans="1:14" s="27" customFormat="1">
      <c r="A18" s="94"/>
      <c r="B18" s="61"/>
      <c r="C18" s="56"/>
      <c r="D18" s="31"/>
      <c r="E18" s="30"/>
      <c r="F18" s="30"/>
      <c r="G18" s="30"/>
      <c r="H18" s="30"/>
      <c r="I18" s="30"/>
      <c r="J18" s="30"/>
      <c r="K18" s="30"/>
      <c r="L18" s="30"/>
      <c r="M18" s="30"/>
      <c r="N18" s="26"/>
    </row>
    <row r="19" spans="1:14" s="27" customFormat="1" ht="66">
      <c r="A19" s="94">
        <v>1.7</v>
      </c>
      <c r="B19" s="61" t="s">
        <v>451</v>
      </c>
      <c r="C19" s="60" t="s">
        <v>481</v>
      </c>
      <c r="D19" s="38" t="s">
        <v>482</v>
      </c>
      <c r="E19" s="30"/>
      <c r="F19" s="30"/>
      <c r="G19" s="30"/>
      <c r="H19" s="30"/>
      <c r="I19" s="30"/>
      <c r="J19" s="30"/>
      <c r="K19" s="30"/>
      <c r="L19" s="30"/>
      <c r="M19" s="30"/>
      <c r="N19" s="26"/>
    </row>
    <row r="20" spans="1:14" s="27" customFormat="1">
      <c r="A20" s="94"/>
      <c r="B20" s="61"/>
      <c r="C20" s="56"/>
      <c r="D20" s="31"/>
      <c r="E20" s="30"/>
      <c r="F20" s="30"/>
      <c r="G20" s="30"/>
      <c r="H20" s="30"/>
      <c r="I20" s="30"/>
      <c r="J20" s="30"/>
      <c r="K20" s="30"/>
      <c r="L20" s="30"/>
      <c r="M20" s="30"/>
      <c r="N20" s="26"/>
    </row>
    <row r="21" spans="1:14" s="27" customFormat="1" ht="90.75" customHeight="1">
      <c r="A21" s="94">
        <v>1.8</v>
      </c>
      <c r="B21" s="61" t="s">
        <v>8</v>
      </c>
      <c r="C21" s="61" t="s">
        <v>454</v>
      </c>
      <c r="D21" s="31" t="s">
        <v>19</v>
      </c>
      <c r="E21" s="97" t="s">
        <v>583</v>
      </c>
      <c r="F21" s="30"/>
      <c r="G21" s="30"/>
      <c r="H21" s="169">
        <v>2500</v>
      </c>
      <c r="I21" s="30"/>
      <c r="J21" s="97">
        <v>2500</v>
      </c>
      <c r="K21" s="30"/>
      <c r="L21" s="30"/>
      <c r="M21" s="97">
        <v>2500</v>
      </c>
      <c r="N21" s="26"/>
    </row>
    <row r="22" spans="1:14" s="27" customFormat="1">
      <c r="A22" s="94"/>
      <c r="B22" s="61"/>
      <c r="C22" s="61"/>
      <c r="D22" s="31"/>
      <c r="E22" s="30"/>
      <c r="F22" s="30"/>
      <c r="G22" s="30"/>
      <c r="H22" s="30"/>
      <c r="I22" s="30"/>
      <c r="J22" s="30"/>
      <c r="K22" s="30"/>
      <c r="L22" s="30"/>
      <c r="M22" s="30"/>
      <c r="N22" s="26"/>
    </row>
    <row r="23" spans="1:14" s="27" customFormat="1" ht="26.4">
      <c r="A23" s="94">
        <v>1.9</v>
      </c>
      <c r="B23" s="61" t="s">
        <v>122</v>
      </c>
      <c r="C23" s="56" t="s">
        <v>455</v>
      </c>
      <c r="D23" s="31" t="s">
        <v>172</v>
      </c>
      <c r="E23" s="30"/>
      <c r="F23" s="30"/>
      <c r="G23" s="97"/>
      <c r="H23" s="30"/>
      <c r="I23" s="30"/>
      <c r="J23" s="97">
        <v>2500</v>
      </c>
      <c r="K23" s="30"/>
      <c r="L23" s="30"/>
      <c r="M23" s="97">
        <v>5000</v>
      </c>
      <c r="N23" s="26"/>
    </row>
    <row r="24" spans="1:14" s="27" customFormat="1">
      <c r="A24" s="33"/>
      <c r="B24" s="61"/>
      <c r="C24" s="56"/>
      <c r="D24" s="31"/>
      <c r="E24" s="30"/>
      <c r="F24" s="30"/>
      <c r="G24" s="30"/>
      <c r="H24" s="30"/>
      <c r="I24" s="30"/>
      <c r="J24" s="30"/>
      <c r="K24" s="30"/>
      <c r="L24" s="30"/>
      <c r="M24" s="30"/>
      <c r="N24" s="26"/>
    </row>
    <row r="25" spans="1:14" s="27" customFormat="1">
      <c r="A25" s="33">
        <v>2</v>
      </c>
      <c r="B25" s="58" t="s">
        <v>12</v>
      </c>
      <c r="C25" s="58"/>
      <c r="D25" s="31"/>
      <c r="E25" s="30"/>
      <c r="F25" s="30"/>
      <c r="G25" s="30"/>
      <c r="H25" s="30"/>
      <c r="I25" s="30"/>
      <c r="J25" s="30"/>
      <c r="K25" s="30"/>
      <c r="L25" s="30"/>
      <c r="M25" s="30"/>
      <c r="N25" s="26"/>
    </row>
    <row r="26" spans="1:14" s="27" customFormat="1">
      <c r="A26" s="33"/>
      <c r="B26" s="58"/>
      <c r="C26" s="58"/>
      <c r="D26" s="31"/>
      <c r="E26" s="30"/>
      <c r="F26" s="30"/>
      <c r="G26" s="30"/>
      <c r="H26" s="30"/>
      <c r="I26" s="30"/>
      <c r="J26" s="30"/>
      <c r="K26" s="30"/>
      <c r="L26" s="30"/>
      <c r="M26" s="30"/>
      <c r="N26" s="26"/>
    </row>
    <row r="27" spans="1:14" s="27" customFormat="1" ht="145.19999999999999">
      <c r="A27" s="94">
        <v>2.1</v>
      </c>
      <c r="B27" s="61" t="s">
        <v>110</v>
      </c>
      <c r="C27" s="29" t="s">
        <v>430</v>
      </c>
      <c r="D27" s="38" t="s">
        <v>594</v>
      </c>
      <c r="E27" s="97"/>
      <c r="F27" s="104"/>
      <c r="G27" s="104"/>
      <c r="I27" s="104"/>
      <c r="J27" s="104"/>
      <c r="K27" s="214">
        <v>34873</v>
      </c>
      <c r="L27" s="104"/>
      <c r="M27" s="104"/>
      <c r="N27" s="26"/>
    </row>
    <row r="28" spans="1:14" s="27" customFormat="1">
      <c r="A28" s="94"/>
      <c r="B28" s="61"/>
      <c r="C28" s="61"/>
      <c r="D28" s="31"/>
      <c r="E28" s="30"/>
      <c r="F28" s="30"/>
      <c r="G28" s="30"/>
      <c r="H28" s="30"/>
      <c r="I28" s="30"/>
      <c r="J28" s="30"/>
      <c r="K28" s="30"/>
      <c r="L28" s="30"/>
      <c r="M28" s="30"/>
      <c r="N28" s="26"/>
    </row>
    <row r="29" spans="1:14" s="27" customFormat="1" ht="26.4">
      <c r="A29" s="94">
        <v>2.2000000000000002</v>
      </c>
      <c r="B29" s="61" t="s">
        <v>300</v>
      </c>
      <c r="C29" s="61" t="s">
        <v>456</v>
      </c>
      <c r="D29" s="31"/>
      <c r="E29" s="30"/>
      <c r="F29" s="30"/>
      <c r="G29" s="30"/>
      <c r="H29" s="30"/>
      <c r="I29" s="30"/>
      <c r="J29" s="30"/>
      <c r="K29" s="30"/>
      <c r="L29" s="30"/>
      <c r="M29" s="30"/>
      <c r="N29" s="26"/>
    </row>
    <row r="30" spans="1:14" s="27" customFormat="1">
      <c r="A30" s="94"/>
      <c r="B30" s="61"/>
      <c r="C30" s="61"/>
      <c r="D30" s="31"/>
      <c r="E30" s="30"/>
      <c r="F30" s="30"/>
      <c r="G30" s="30"/>
      <c r="H30" s="30"/>
      <c r="I30" s="30"/>
      <c r="J30" s="30"/>
      <c r="K30" s="30"/>
      <c r="L30" s="30"/>
      <c r="M30" s="30"/>
      <c r="N30" s="26"/>
    </row>
    <row r="31" spans="1:14" s="27" customFormat="1">
      <c r="A31" s="94">
        <v>2.2999999999999998</v>
      </c>
      <c r="B31" s="61" t="s">
        <v>457</v>
      </c>
      <c r="C31" s="61" t="s">
        <v>458</v>
      </c>
      <c r="D31" s="31" t="s">
        <v>483</v>
      </c>
      <c r="E31" s="30"/>
      <c r="F31" s="97">
        <v>250</v>
      </c>
      <c r="G31" s="97">
        <v>250</v>
      </c>
      <c r="H31" s="97">
        <v>250</v>
      </c>
      <c r="I31" s="97">
        <v>250</v>
      </c>
      <c r="J31" s="97">
        <v>250</v>
      </c>
      <c r="K31" s="97">
        <v>250</v>
      </c>
      <c r="L31" s="97">
        <v>250</v>
      </c>
      <c r="M31" s="97">
        <v>750</v>
      </c>
      <c r="N31" s="26"/>
    </row>
    <row r="32" spans="1:14" s="27" customFormat="1">
      <c r="A32" s="33"/>
      <c r="B32" s="61"/>
      <c r="C32" s="61"/>
      <c r="D32" s="31"/>
      <c r="E32" s="30"/>
      <c r="F32" s="30"/>
      <c r="G32" s="30"/>
      <c r="H32" s="30"/>
      <c r="I32" s="30"/>
      <c r="J32" s="30"/>
      <c r="K32" s="30"/>
      <c r="L32" s="30"/>
      <c r="M32" s="30"/>
      <c r="N32" s="26"/>
    </row>
    <row r="33" spans="1:14" s="27" customFormat="1" ht="26.4">
      <c r="A33" s="33">
        <v>3</v>
      </c>
      <c r="B33" s="58" t="s">
        <v>260</v>
      </c>
      <c r="C33" s="61"/>
      <c r="D33" s="31"/>
      <c r="E33" s="30"/>
      <c r="F33" s="30"/>
      <c r="G33" s="30"/>
      <c r="H33" s="30"/>
      <c r="I33" s="30"/>
      <c r="J33" s="30"/>
      <c r="K33" s="30"/>
      <c r="L33" s="30"/>
      <c r="M33" s="30"/>
      <c r="N33" s="26"/>
    </row>
    <row r="34" spans="1:14" s="27" customFormat="1">
      <c r="A34" s="33"/>
      <c r="B34" s="58"/>
      <c r="C34" s="61"/>
      <c r="D34" s="31"/>
      <c r="E34" s="30"/>
      <c r="F34" s="30"/>
      <c r="G34" s="30"/>
      <c r="H34" s="30"/>
      <c r="I34" s="30"/>
      <c r="J34" s="30"/>
      <c r="K34" s="30"/>
      <c r="L34" s="30"/>
      <c r="M34" s="30"/>
      <c r="N34" s="26"/>
    </row>
    <row r="35" spans="1:14" s="27" customFormat="1" ht="26.4">
      <c r="A35" s="94">
        <v>3.1</v>
      </c>
      <c r="B35" s="61" t="s">
        <v>87</v>
      </c>
      <c r="C35" s="61" t="s">
        <v>484</v>
      </c>
      <c r="D35" s="31" t="s">
        <v>301</v>
      </c>
      <c r="E35" s="169">
        <v>10000</v>
      </c>
      <c r="F35" s="30"/>
      <c r="G35" s="30"/>
      <c r="H35" s="30"/>
      <c r="I35" s="97" t="s">
        <v>583</v>
      </c>
      <c r="J35" s="30"/>
      <c r="K35" s="30"/>
      <c r="L35" s="97">
        <v>12500</v>
      </c>
      <c r="M35" s="82" t="s">
        <v>583</v>
      </c>
      <c r="N35" s="26"/>
    </row>
    <row r="36" spans="1:14" s="27" customFormat="1">
      <c r="A36" s="94"/>
      <c r="B36" s="58"/>
      <c r="C36" s="61"/>
      <c r="D36" s="31"/>
      <c r="E36" s="30"/>
      <c r="F36" s="30"/>
      <c r="G36" s="30"/>
      <c r="H36" s="30"/>
      <c r="I36" s="30"/>
      <c r="J36" s="30"/>
      <c r="K36" s="30"/>
      <c r="L36" s="30"/>
      <c r="M36" s="30"/>
      <c r="N36" s="26"/>
    </row>
    <row r="37" spans="1:14" s="27" customFormat="1" ht="39.6">
      <c r="A37" s="94">
        <v>3.2</v>
      </c>
      <c r="B37" s="61" t="s">
        <v>302</v>
      </c>
      <c r="C37" s="61" t="s">
        <v>303</v>
      </c>
      <c r="D37" s="31" t="s">
        <v>304</v>
      </c>
      <c r="E37" s="169" t="s">
        <v>445</v>
      </c>
      <c r="F37" s="30"/>
      <c r="G37" s="30"/>
      <c r="H37" s="30"/>
      <c r="I37" s="169"/>
      <c r="J37" s="30"/>
      <c r="K37" s="30"/>
      <c r="L37" s="169" t="s">
        <v>445</v>
      </c>
      <c r="M37" s="169" t="s">
        <v>583</v>
      </c>
      <c r="N37" s="26"/>
    </row>
    <row r="38" spans="1:14" s="27" customFormat="1">
      <c r="A38" s="94"/>
      <c r="B38" s="61"/>
      <c r="C38" s="61"/>
      <c r="D38" s="31"/>
      <c r="E38" s="30"/>
      <c r="F38" s="30"/>
      <c r="G38" s="30"/>
      <c r="H38" s="30"/>
      <c r="I38" s="30"/>
      <c r="J38" s="30"/>
      <c r="K38" s="30"/>
      <c r="L38" s="30"/>
      <c r="M38" s="30"/>
      <c r="N38" s="26"/>
    </row>
    <row r="39" spans="1:14" s="27" customFormat="1" ht="39.6">
      <c r="A39" s="94">
        <v>3.3</v>
      </c>
      <c r="B39" s="56" t="s">
        <v>305</v>
      </c>
      <c r="C39" s="61" t="s">
        <v>459</v>
      </c>
      <c r="D39" s="31" t="s">
        <v>306</v>
      </c>
      <c r="E39" s="169" t="s">
        <v>324</v>
      </c>
      <c r="F39" s="30"/>
      <c r="G39" s="30"/>
      <c r="H39" s="30"/>
      <c r="I39" s="169"/>
      <c r="J39" s="30"/>
      <c r="K39" s="30"/>
      <c r="L39" s="169" t="s">
        <v>324</v>
      </c>
      <c r="M39" s="169" t="s">
        <v>583</v>
      </c>
      <c r="N39" s="26"/>
    </row>
    <row r="40" spans="1:14" s="27" customFormat="1">
      <c r="A40" s="94"/>
      <c r="B40" s="56"/>
      <c r="C40" s="61"/>
      <c r="D40" s="31"/>
      <c r="E40" s="30"/>
      <c r="F40" s="30"/>
      <c r="G40" s="30"/>
      <c r="H40" s="30"/>
      <c r="I40" s="30"/>
      <c r="J40" s="30"/>
      <c r="K40" s="30"/>
      <c r="L40" s="30"/>
      <c r="M40" s="30"/>
      <c r="N40" s="26"/>
    </row>
    <row r="41" spans="1:14" s="27" customFormat="1" ht="26.4">
      <c r="A41" s="94">
        <v>3.4</v>
      </c>
      <c r="B41" s="56" t="s">
        <v>307</v>
      </c>
      <c r="C41" s="61" t="s">
        <v>308</v>
      </c>
      <c r="D41" s="31" t="s">
        <v>306</v>
      </c>
      <c r="E41" s="169" t="s">
        <v>324</v>
      </c>
      <c r="F41" s="30"/>
      <c r="G41" s="30"/>
      <c r="H41" s="30"/>
      <c r="I41" s="169"/>
      <c r="J41" s="30"/>
      <c r="K41" s="30"/>
      <c r="L41" s="169" t="s">
        <v>324</v>
      </c>
      <c r="M41" s="169" t="s">
        <v>583</v>
      </c>
      <c r="N41" s="26"/>
    </row>
    <row r="42" spans="1:14" s="27" customFormat="1">
      <c r="A42" s="94"/>
      <c r="B42" s="56"/>
      <c r="C42" s="61"/>
      <c r="D42" s="31"/>
      <c r="E42" s="30"/>
      <c r="F42" s="30"/>
      <c r="G42" s="30"/>
      <c r="H42" s="30"/>
      <c r="I42" s="30"/>
      <c r="J42" s="30"/>
      <c r="K42" s="30"/>
      <c r="L42" s="30"/>
      <c r="M42" s="30"/>
      <c r="N42" s="26"/>
    </row>
    <row r="43" spans="1:14" s="27" customFormat="1" ht="26.4">
      <c r="A43" s="94">
        <v>3.5</v>
      </c>
      <c r="B43" s="56" t="s">
        <v>309</v>
      </c>
      <c r="C43" s="61" t="s">
        <v>310</v>
      </c>
      <c r="D43" s="31" t="s">
        <v>306</v>
      </c>
      <c r="E43" s="169" t="s">
        <v>324</v>
      </c>
      <c r="F43" s="30"/>
      <c r="G43" s="30"/>
      <c r="H43" s="30"/>
      <c r="I43" s="169"/>
      <c r="J43" s="30"/>
      <c r="K43" s="30"/>
      <c r="L43" s="169" t="s">
        <v>324</v>
      </c>
      <c r="M43" s="169" t="s">
        <v>583</v>
      </c>
      <c r="N43" s="26"/>
    </row>
    <row r="44" spans="1:14" s="27" customFormat="1">
      <c r="A44" s="33"/>
      <c r="B44" s="61"/>
      <c r="C44" s="61"/>
      <c r="D44" s="31"/>
      <c r="E44" s="30"/>
      <c r="F44" s="30"/>
      <c r="G44" s="30"/>
      <c r="H44" s="30"/>
      <c r="I44" s="30"/>
      <c r="J44" s="30"/>
      <c r="K44" s="30"/>
      <c r="L44" s="30"/>
      <c r="M44" s="30"/>
      <c r="N44" s="26"/>
    </row>
    <row r="45" spans="1:14" s="27" customFormat="1">
      <c r="A45" s="33">
        <v>4</v>
      </c>
      <c r="B45" s="58" t="s">
        <v>11</v>
      </c>
      <c r="C45" s="61"/>
      <c r="D45" s="31"/>
      <c r="E45" s="30"/>
      <c r="F45" s="30"/>
      <c r="G45" s="30"/>
      <c r="H45" s="30"/>
      <c r="I45" s="30"/>
      <c r="J45" s="30"/>
      <c r="K45" s="30"/>
      <c r="L45" s="30"/>
      <c r="M45" s="30"/>
      <c r="N45" s="26"/>
    </row>
    <row r="46" spans="1:14" s="27" customFormat="1">
      <c r="A46" s="33"/>
      <c r="B46" s="58"/>
      <c r="C46" s="61"/>
      <c r="D46" s="31"/>
      <c r="E46" s="30"/>
      <c r="F46" s="30"/>
      <c r="G46" s="30"/>
      <c r="H46" s="30"/>
      <c r="I46" s="30"/>
      <c r="J46" s="30"/>
      <c r="K46" s="30"/>
      <c r="L46" s="30"/>
      <c r="M46" s="30"/>
      <c r="N46" s="26"/>
    </row>
    <row r="47" spans="1:14" s="27" customFormat="1" ht="26.4">
      <c r="A47" s="94">
        <v>4.0999999999999996</v>
      </c>
      <c r="B47" s="61" t="s">
        <v>43</v>
      </c>
      <c r="C47" s="61" t="s">
        <v>311</v>
      </c>
      <c r="D47" s="31" t="s">
        <v>39</v>
      </c>
      <c r="E47" s="30"/>
      <c r="F47" s="30"/>
      <c r="G47" s="30"/>
      <c r="H47" s="30"/>
      <c r="I47" s="30"/>
      <c r="J47" s="97">
        <v>2000</v>
      </c>
      <c r="K47" s="30"/>
      <c r="L47" s="30"/>
      <c r="M47" s="30"/>
      <c r="N47" s="26"/>
    </row>
    <row r="48" spans="1:14" s="27" customFormat="1">
      <c r="A48" s="33"/>
      <c r="B48" s="8"/>
      <c r="C48" s="86"/>
      <c r="D48" s="87"/>
      <c r="E48" s="30"/>
      <c r="F48" s="30"/>
      <c r="G48" s="30"/>
      <c r="H48" s="30"/>
      <c r="I48" s="30"/>
      <c r="J48" s="30"/>
      <c r="K48" s="30"/>
      <c r="L48" s="30"/>
      <c r="M48" s="30"/>
      <c r="N48" s="26"/>
    </row>
    <row r="49" spans="1:14" s="27" customFormat="1">
      <c r="A49" s="33">
        <v>5</v>
      </c>
      <c r="B49" s="58" t="s">
        <v>5</v>
      </c>
      <c r="C49" s="86"/>
      <c r="D49" s="87"/>
      <c r="E49" s="30"/>
      <c r="F49" s="30"/>
      <c r="G49" s="30"/>
      <c r="H49" s="30"/>
      <c r="I49" s="30"/>
      <c r="J49" s="30"/>
      <c r="K49" s="30"/>
      <c r="L49" s="30"/>
      <c r="M49" s="30"/>
      <c r="N49" s="26"/>
    </row>
    <row r="50" spans="1:14" s="27" customFormat="1">
      <c r="A50" s="33"/>
      <c r="B50" s="50"/>
      <c r="C50" s="61"/>
      <c r="D50" s="61"/>
      <c r="E50" s="30"/>
      <c r="F50" s="30"/>
      <c r="G50" s="30"/>
      <c r="H50" s="30"/>
      <c r="I50" s="30"/>
      <c r="J50" s="30"/>
      <c r="K50" s="30"/>
      <c r="L50" s="30"/>
      <c r="M50" s="30"/>
      <c r="N50" s="26"/>
    </row>
    <row r="51" spans="1:14" s="27" customFormat="1" ht="26.4">
      <c r="A51" s="94">
        <v>5.0999999999999996</v>
      </c>
      <c r="B51" s="156" t="s">
        <v>299</v>
      </c>
      <c r="C51" s="144" t="s">
        <v>460</v>
      </c>
      <c r="D51" s="29" t="s">
        <v>96</v>
      </c>
      <c r="E51" s="147"/>
      <c r="F51" s="147"/>
      <c r="G51" s="147"/>
      <c r="I51" s="147">
        <v>6500</v>
      </c>
      <c r="J51" s="147"/>
      <c r="K51" s="147"/>
      <c r="L51" s="147">
        <v>2500</v>
      </c>
      <c r="M51" s="147">
        <v>6500</v>
      </c>
      <c r="N51" s="26"/>
    </row>
    <row r="52" spans="1:14" s="27" customFormat="1">
      <c r="A52" s="94"/>
      <c r="B52" s="137"/>
      <c r="C52" s="144"/>
      <c r="D52" s="145"/>
      <c r="E52" s="147"/>
      <c r="F52" s="147"/>
      <c r="G52" s="147"/>
      <c r="H52" s="147"/>
      <c r="I52" s="147"/>
      <c r="J52" s="147"/>
      <c r="K52" s="147"/>
      <c r="L52" s="147"/>
      <c r="M52" s="147"/>
      <c r="N52" s="26"/>
    </row>
    <row r="53" spans="1:14" s="27" customFormat="1" ht="39.6">
      <c r="A53" s="94">
        <v>5.2</v>
      </c>
      <c r="B53" s="144" t="s">
        <v>354</v>
      </c>
      <c r="C53" s="144" t="s">
        <v>443</v>
      </c>
      <c r="D53" s="145" t="s">
        <v>442</v>
      </c>
      <c r="E53" s="147"/>
      <c r="F53" s="147"/>
      <c r="G53" s="147"/>
      <c r="H53" s="147"/>
      <c r="I53" s="147"/>
      <c r="J53" s="147"/>
      <c r="K53" s="147"/>
      <c r="L53" s="147">
        <v>5500</v>
      </c>
      <c r="M53" s="147"/>
      <c r="N53" s="26"/>
    </row>
    <row r="54" spans="1:14" s="27" customFormat="1">
      <c r="A54" s="94"/>
      <c r="B54" s="144"/>
      <c r="C54" s="144"/>
      <c r="D54" s="145"/>
      <c r="E54" s="147"/>
      <c r="F54" s="147"/>
      <c r="G54" s="147"/>
      <c r="H54" s="147"/>
      <c r="I54" s="147"/>
      <c r="J54" s="147"/>
      <c r="K54" s="147"/>
      <c r="L54" s="147"/>
      <c r="M54" s="147"/>
      <c r="N54" s="26"/>
    </row>
    <row r="55" spans="1:14" s="27" customFormat="1" ht="66">
      <c r="A55" s="94">
        <v>5.3</v>
      </c>
      <c r="B55" s="144" t="s">
        <v>320</v>
      </c>
      <c r="C55" s="168" t="s">
        <v>461</v>
      </c>
      <c r="D55" s="29" t="s">
        <v>439</v>
      </c>
      <c r="E55" s="97">
        <v>500</v>
      </c>
      <c r="F55" s="147"/>
      <c r="G55" s="147"/>
      <c r="H55" s="147"/>
      <c r="I55" s="147"/>
      <c r="J55" s="147" t="s">
        <v>324</v>
      </c>
      <c r="K55" s="147"/>
      <c r="L55" s="147"/>
      <c r="M55" s="147" t="s">
        <v>324</v>
      </c>
      <c r="N55" s="26"/>
    </row>
    <row r="56" spans="1:14" s="27" customFormat="1">
      <c r="A56" s="94"/>
      <c r="B56" s="144"/>
      <c r="C56" s="168"/>
      <c r="D56" s="29"/>
      <c r="E56" s="97"/>
      <c r="F56" s="147"/>
      <c r="G56" s="147"/>
      <c r="H56" s="147"/>
      <c r="I56" s="147"/>
      <c r="J56" s="147"/>
      <c r="K56" s="147"/>
      <c r="L56" s="147"/>
      <c r="M56" s="147"/>
      <c r="N56" s="26"/>
    </row>
    <row r="57" spans="1:14" s="27" customFormat="1" ht="13.8" thickBot="1">
      <c r="A57" s="88"/>
      <c r="B57" s="89"/>
      <c r="C57" s="90"/>
      <c r="D57" s="91"/>
      <c r="E57" s="92"/>
      <c r="F57" s="92"/>
      <c r="G57" s="92"/>
      <c r="H57" s="92"/>
      <c r="I57" s="92"/>
      <c r="J57" s="92"/>
      <c r="K57" s="92"/>
      <c r="L57" s="92"/>
      <c r="M57" s="92"/>
      <c r="N57" s="26"/>
    </row>
    <row r="58" spans="1:14" customFormat="1" ht="13.8" thickBot="1">
      <c r="A58" s="240" t="s">
        <v>9</v>
      </c>
      <c r="B58" s="241"/>
      <c r="C58" s="241"/>
      <c r="D58" s="241"/>
      <c r="E58" s="158">
        <f>SUM(E3:E55)</f>
        <v>10500</v>
      </c>
      <c r="F58" s="158">
        <f t="shared" ref="F58:M58" si="0">SUM(F3:F55)</f>
        <v>250</v>
      </c>
      <c r="G58" s="158">
        <f t="shared" si="0"/>
        <v>250</v>
      </c>
      <c r="H58" s="158">
        <f t="shared" si="0"/>
        <v>9250</v>
      </c>
      <c r="I58" s="158">
        <f t="shared" si="0"/>
        <v>6750</v>
      </c>
      <c r="J58" s="158">
        <f t="shared" si="0"/>
        <v>9000</v>
      </c>
      <c r="K58" s="158">
        <f t="shared" si="0"/>
        <v>38873</v>
      </c>
      <c r="L58" s="158">
        <f t="shared" si="0"/>
        <v>22500</v>
      </c>
      <c r="M58" s="158">
        <f t="shared" si="0"/>
        <v>18750</v>
      </c>
      <c r="N58" s="4"/>
    </row>
    <row r="59" spans="1:14" customFormat="1">
      <c r="A59" s="83"/>
      <c r="B59" s="83"/>
      <c r="C59" s="83"/>
      <c r="D59" s="83"/>
      <c r="E59" s="83"/>
      <c r="F59" s="83"/>
      <c r="G59" s="83"/>
      <c r="H59" s="83"/>
      <c r="I59" s="83"/>
      <c r="J59" s="83"/>
      <c r="K59" s="83"/>
      <c r="L59" s="83"/>
      <c r="M59" s="83"/>
      <c r="N59" s="4"/>
    </row>
    <row r="60" spans="1:14" customFormat="1">
      <c r="A60" s="17"/>
      <c r="B60" s="24"/>
      <c r="C60" s="9"/>
      <c r="D60" s="198"/>
      <c r="E60" s="49"/>
      <c r="F60" s="49"/>
      <c r="G60" s="49"/>
      <c r="H60" s="49"/>
      <c r="I60" s="49"/>
      <c r="J60" s="49"/>
      <c r="K60" s="49"/>
      <c r="L60" s="49"/>
      <c r="M60" s="49"/>
      <c r="N60" s="4"/>
    </row>
    <row r="61" spans="1:14" customFormat="1">
      <c r="A61" s="17"/>
      <c r="B61" s="24"/>
      <c r="C61" s="9"/>
      <c r="D61" s="199"/>
      <c r="E61" s="196"/>
      <c r="F61" s="196"/>
      <c r="G61" s="196"/>
      <c r="H61" s="196"/>
      <c r="I61" s="196"/>
      <c r="J61" s="196"/>
      <c r="K61" s="196"/>
      <c r="L61" s="196"/>
      <c r="M61" s="196"/>
      <c r="N61" s="4"/>
    </row>
    <row r="62" spans="1:14" customFormat="1" ht="15" customHeight="1">
      <c r="A62" s="17"/>
      <c r="B62" s="24"/>
      <c r="C62" s="9"/>
      <c r="D62" s="199"/>
      <c r="E62" s="196"/>
      <c r="F62" s="196"/>
      <c r="G62" s="196"/>
      <c r="H62" s="196"/>
      <c r="I62" s="196"/>
      <c r="J62" s="196"/>
      <c r="K62" s="196"/>
      <c r="L62" s="196"/>
      <c r="M62" s="196"/>
      <c r="N62" s="4"/>
    </row>
    <row r="63" spans="1:14" customFormat="1">
      <c r="A63" s="17"/>
      <c r="B63" s="24"/>
      <c r="C63" s="9"/>
      <c r="D63" s="199"/>
      <c r="E63" s="37"/>
      <c r="F63" s="196"/>
      <c r="G63" s="196"/>
      <c r="H63" s="196"/>
      <c r="I63" s="196"/>
      <c r="J63" s="196"/>
      <c r="K63" s="196"/>
      <c r="L63" s="196"/>
      <c r="M63" s="196"/>
      <c r="N63" s="4"/>
    </row>
    <row r="64" spans="1:14" customFormat="1">
      <c r="A64" s="17"/>
      <c r="B64" s="24"/>
      <c r="C64" s="9"/>
      <c r="D64" s="199"/>
      <c r="E64" s="24"/>
      <c r="F64" s="24"/>
      <c r="G64" s="24"/>
      <c r="H64" s="24"/>
      <c r="I64" s="24"/>
      <c r="J64" s="24"/>
      <c r="K64" s="24"/>
      <c r="L64" s="24"/>
      <c r="M64" s="24"/>
      <c r="N64" s="4"/>
    </row>
    <row r="65" spans="1:14" customFormat="1">
      <c r="A65" s="17"/>
      <c r="B65" s="24"/>
      <c r="C65" s="9"/>
      <c r="D65" s="3"/>
      <c r="E65" s="197"/>
      <c r="F65" s="197"/>
      <c r="G65" s="197"/>
      <c r="H65" s="197"/>
      <c r="I65" s="197"/>
      <c r="J65" s="197"/>
      <c r="K65" s="197"/>
      <c r="L65" s="197"/>
      <c r="M65" s="197"/>
      <c r="N65" s="4"/>
    </row>
    <row r="66" spans="1:14" customFormat="1">
      <c r="A66" s="17"/>
      <c r="B66" s="24"/>
      <c r="C66" s="9"/>
      <c r="D66" s="41"/>
      <c r="E66" s="24"/>
      <c r="F66" s="24"/>
      <c r="G66" s="24"/>
      <c r="H66" s="24"/>
      <c r="I66" s="24"/>
      <c r="J66" s="24"/>
      <c r="K66" s="24"/>
      <c r="L66" s="24"/>
      <c r="M66" s="24"/>
      <c r="N66" s="4"/>
    </row>
    <row r="67" spans="1:14" customFormat="1">
      <c r="A67" s="17"/>
      <c r="B67" s="24"/>
      <c r="C67" s="9"/>
      <c r="D67" s="41"/>
      <c r="E67" s="24"/>
      <c r="F67" s="24"/>
      <c r="G67" s="24"/>
      <c r="H67" s="24"/>
      <c r="I67" s="24"/>
      <c r="J67" s="24"/>
      <c r="K67" s="24"/>
      <c r="L67" s="24"/>
      <c r="M67" s="24"/>
      <c r="N67" s="4"/>
    </row>
    <row r="68" spans="1:14" customFormat="1">
      <c r="A68" s="17"/>
      <c r="B68" s="24"/>
      <c r="C68" s="9"/>
      <c r="D68" s="41"/>
      <c r="E68" s="24"/>
      <c r="F68" s="24"/>
      <c r="G68" s="24"/>
      <c r="H68" s="24"/>
      <c r="I68" s="24"/>
      <c r="J68" s="24"/>
      <c r="K68" s="24"/>
      <c r="L68" s="24"/>
      <c r="M68" s="24"/>
      <c r="N68" s="4"/>
    </row>
    <row r="69" spans="1:14" customFormat="1">
      <c r="A69" s="17"/>
      <c r="B69" s="24"/>
      <c r="C69" s="9"/>
      <c r="D69" s="41"/>
      <c r="E69" s="24"/>
      <c r="F69" s="24"/>
      <c r="G69" s="24"/>
      <c r="H69" s="24"/>
      <c r="I69" s="24"/>
      <c r="J69" s="24"/>
      <c r="K69" s="24"/>
      <c r="L69" s="24"/>
      <c r="M69" s="24"/>
      <c r="N69" s="4"/>
    </row>
    <row r="70" spans="1:14" customFormat="1">
      <c r="A70" s="17"/>
      <c r="B70" s="24"/>
      <c r="C70" s="9"/>
      <c r="D70" s="41"/>
      <c r="E70" s="24"/>
      <c r="F70" s="24"/>
      <c r="G70" s="24"/>
      <c r="H70" s="24"/>
      <c r="I70" s="24"/>
      <c r="J70" s="24"/>
      <c r="K70" s="24"/>
      <c r="L70" s="24"/>
      <c r="M70" s="24"/>
      <c r="N70" s="4"/>
    </row>
    <row r="71" spans="1:14" customFormat="1">
      <c r="A71" s="17"/>
      <c r="B71" s="24"/>
      <c r="C71" s="9"/>
      <c r="D71" s="41"/>
      <c r="E71" s="24"/>
      <c r="F71" s="24"/>
      <c r="G71" s="24"/>
      <c r="H71" s="24"/>
      <c r="I71" s="24"/>
      <c r="J71" s="24"/>
      <c r="K71" s="24"/>
      <c r="L71" s="24"/>
      <c r="M71" s="24"/>
      <c r="N71" s="4"/>
    </row>
    <row r="72" spans="1:14" customFormat="1">
      <c r="A72" s="17"/>
      <c r="B72" s="24"/>
      <c r="C72" s="9"/>
      <c r="D72" s="41"/>
      <c r="E72" s="24"/>
      <c r="F72" s="24"/>
      <c r="G72" s="24"/>
      <c r="H72" s="24"/>
      <c r="I72" s="24"/>
      <c r="J72" s="24"/>
      <c r="K72" s="24"/>
      <c r="L72" s="24"/>
      <c r="M72" s="24"/>
      <c r="N72" s="4"/>
    </row>
    <row r="73" spans="1:14" customFormat="1">
      <c r="A73" s="17"/>
      <c r="B73" s="24"/>
      <c r="C73" s="9"/>
      <c r="D73" s="41"/>
      <c r="E73" s="24"/>
      <c r="F73" s="24"/>
      <c r="G73" s="24"/>
      <c r="H73" s="24"/>
      <c r="I73" s="24"/>
      <c r="J73" s="24"/>
      <c r="K73" s="24"/>
      <c r="L73" s="24"/>
      <c r="M73" s="24"/>
      <c r="N73" s="4"/>
    </row>
    <row r="74" spans="1:14" customFormat="1">
      <c r="A74" s="17"/>
      <c r="B74" s="24"/>
      <c r="C74" s="9"/>
      <c r="D74" s="41"/>
      <c r="E74" s="24"/>
      <c r="F74" s="24"/>
      <c r="G74" s="24"/>
      <c r="H74" s="24"/>
      <c r="I74" s="24"/>
      <c r="J74" s="24"/>
      <c r="K74" s="24"/>
      <c r="L74" s="24"/>
      <c r="M74" s="24"/>
      <c r="N74" s="4"/>
    </row>
    <row r="75" spans="1:14" customFormat="1">
      <c r="A75" s="17"/>
      <c r="B75" s="24"/>
      <c r="C75" s="9"/>
      <c r="D75" s="41"/>
      <c r="E75" s="24"/>
      <c r="F75" s="24"/>
      <c r="G75" s="24"/>
      <c r="H75" s="24"/>
      <c r="I75" s="24"/>
      <c r="J75" s="24"/>
      <c r="K75" s="24"/>
      <c r="L75" s="24"/>
      <c r="M75" s="24"/>
      <c r="N75" s="4"/>
    </row>
    <row r="76" spans="1:14">
      <c r="A76" s="17"/>
      <c r="B76" s="24"/>
      <c r="C76" s="9"/>
      <c r="D76" s="41"/>
      <c r="E76" s="24"/>
      <c r="F76" s="24"/>
      <c r="G76" s="24"/>
      <c r="H76" s="24"/>
      <c r="I76" s="24"/>
      <c r="J76" s="24"/>
      <c r="K76" s="24"/>
      <c r="L76" s="24"/>
      <c r="M76" s="24"/>
      <c r="N76" s="6"/>
    </row>
    <row r="77" spans="1:14">
      <c r="A77" s="17"/>
      <c r="B77" s="24"/>
      <c r="C77" s="9"/>
      <c r="D77" s="41"/>
      <c r="E77" s="24"/>
      <c r="F77" s="24"/>
      <c r="G77" s="24"/>
      <c r="H77" s="24"/>
      <c r="I77" s="24"/>
      <c r="J77" s="24"/>
      <c r="K77" s="24"/>
      <c r="L77" s="24"/>
      <c r="M77" s="24"/>
      <c r="N77" s="6"/>
    </row>
    <row r="78" spans="1:14">
      <c r="A78" s="17"/>
      <c r="B78" s="24"/>
      <c r="C78" s="9"/>
      <c r="D78" s="41"/>
      <c r="E78" s="24"/>
      <c r="F78" s="24"/>
      <c r="G78" s="24"/>
      <c r="H78" s="24"/>
      <c r="I78" s="24"/>
      <c r="J78" s="24"/>
      <c r="K78" s="24"/>
      <c r="L78" s="24"/>
      <c r="M78" s="24"/>
      <c r="N78" s="6"/>
    </row>
    <row r="79" spans="1:14">
      <c r="A79" s="17"/>
      <c r="B79" s="24"/>
      <c r="C79" s="9"/>
      <c r="D79" s="41"/>
      <c r="E79" s="24"/>
      <c r="F79" s="24"/>
      <c r="G79" s="24"/>
      <c r="H79" s="24"/>
      <c r="I79" s="24"/>
      <c r="J79" s="24"/>
      <c r="K79" s="24"/>
      <c r="L79" s="24"/>
      <c r="M79" s="24"/>
      <c r="N79" s="6"/>
    </row>
    <row r="80" spans="1:14">
      <c r="A80" s="17"/>
      <c r="B80" s="24"/>
      <c r="C80" s="9"/>
      <c r="D80" s="41"/>
      <c r="E80" s="24"/>
      <c r="F80" s="24"/>
      <c r="G80" s="24"/>
      <c r="H80" s="24"/>
      <c r="I80" s="24"/>
      <c r="J80" s="24"/>
      <c r="K80" s="24"/>
      <c r="L80" s="24"/>
      <c r="M80" s="24"/>
      <c r="N80" s="6"/>
    </row>
    <row r="81" spans="1:14">
      <c r="A81" s="17"/>
      <c r="B81" s="24"/>
      <c r="C81" s="9"/>
      <c r="D81" s="41"/>
      <c r="E81" s="24"/>
      <c r="F81" s="24"/>
      <c r="G81" s="24"/>
      <c r="H81" s="24"/>
      <c r="I81" s="24"/>
      <c r="J81" s="24"/>
      <c r="K81" s="24"/>
      <c r="L81" s="24"/>
      <c r="M81" s="24"/>
      <c r="N81" s="6"/>
    </row>
    <row r="82" spans="1:14">
      <c r="A82" s="17"/>
      <c r="B82" s="24"/>
      <c r="C82" s="9"/>
      <c r="D82" s="41"/>
      <c r="E82" s="24"/>
      <c r="F82" s="24"/>
      <c r="G82" s="24"/>
      <c r="H82" s="24"/>
      <c r="I82" s="24"/>
      <c r="J82" s="24"/>
      <c r="K82" s="24"/>
      <c r="L82" s="24"/>
      <c r="M82" s="24"/>
      <c r="N82" s="6"/>
    </row>
    <row r="83" spans="1:14">
      <c r="A83" s="17"/>
      <c r="B83" s="24"/>
      <c r="C83" s="9"/>
      <c r="D83" s="41"/>
      <c r="E83" s="24"/>
      <c r="F83" s="24"/>
      <c r="G83" s="24"/>
      <c r="H83" s="24"/>
      <c r="I83" s="24"/>
      <c r="J83" s="24"/>
      <c r="K83" s="24"/>
      <c r="L83" s="24"/>
      <c r="M83" s="24"/>
      <c r="N83" s="6"/>
    </row>
    <row r="84" spans="1:14">
      <c r="A84" s="17"/>
      <c r="B84" s="24"/>
      <c r="C84" s="9"/>
      <c r="D84" s="41"/>
      <c r="E84" s="24"/>
      <c r="F84" s="24"/>
      <c r="G84" s="24"/>
      <c r="H84" s="24"/>
      <c r="I84" s="24"/>
      <c r="J84" s="24"/>
      <c r="K84" s="24"/>
      <c r="L84" s="24"/>
      <c r="M84" s="24"/>
      <c r="N84" s="6"/>
    </row>
    <row r="85" spans="1:14">
      <c r="A85" s="17"/>
      <c r="B85" s="24"/>
      <c r="C85" s="9"/>
      <c r="D85" s="41"/>
      <c r="E85" s="24"/>
      <c r="F85" s="24"/>
      <c r="G85" s="24"/>
      <c r="H85" s="24"/>
      <c r="I85" s="24"/>
      <c r="J85" s="24"/>
      <c r="K85" s="24"/>
      <c r="L85" s="24"/>
      <c r="M85" s="24"/>
      <c r="N85" s="6"/>
    </row>
    <row r="86" spans="1:14">
      <c r="A86" s="17"/>
      <c r="B86" s="24"/>
      <c r="C86" s="9"/>
      <c r="D86" s="41"/>
      <c r="E86" s="24"/>
      <c r="F86" s="24"/>
      <c r="G86" s="24"/>
      <c r="H86" s="24"/>
      <c r="I86" s="24"/>
      <c r="J86" s="24"/>
      <c r="K86" s="24"/>
      <c r="L86" s="24"/>
      <c r="M86" s="24"/>
      <c r="N86" s="6"/>
    </row>
    <row r="87" spans="1:14">
      <c r="A87" s="17"/>
      <c r="B87" s="24"/>
      <c r="C87" s="9"/>
      <c r="D87" s="41"/>
      <c r="E87" s="24"/>
      <c r="F87" s="24"/>
      <c r="G87" s="24"/>
      <c r="H87" s="24"/>
      <c r="I87" s="24"/>
      <c r="J87" s="24"/>
      <c r="K87" s="24"/>
      <c r="L87" s="24"/>
      <c r="M87" s="24"/>
      <c r="N87" s="6"/>
    </row>
    <row r="88" spans="1:14">
      <c r="A88" s="17"/>
      <c r="B88" s="24"/>
      <c r="C88" s="9"/>
      <c r="D88" s="41"/>
      <c r="E88" s="24"/>
      <c r="F88" s="24"/>
      <c r="G88" s="24"/>
      <c r="H88" s="24"/>
      <c r="I88" s="24"/>
      <c r="J88" s="24"/>
      <c r="K88" s="24"/>
      <c r="L88" s="24"/>
      <c r="M88" s="24"/>
      <c r="N88" s="6"/>
    </row>
    <row r="89" spans="1:14">
      <c r="A89" s="17"/>
      <c r="B89" s="24"/>
      <c r="C89" s="9"/>
      <c r="D89" s="41"/>
      <c r="E89" s="24"/>
      <c r="F89" s="24"/>
      <c r="G89" s="24"/>
      <c r="H89" s="24"/>
      <c r="I89" s="24"/>
      <c r="J89" s="24"/>
      <c r="K89" s="24"/>
      <c r="L89" s="24"/>
      <c r="M89" s="24"/>
      <c r="N89" s="6"/>
    </row>
    <row r="90" spans="1:14">
      <c r="A90" s="17"/>
      <c r="B90" s="24"/>
      <c r="C90" s="9"/>
      <c r="D90" s="41"/>
      <c r="E90" s="24"/>
      <c r="F90" s="24"/>
      <c r="G90" s="24"/>
      <c r="H90" s="24"/>
      <c r="I90" s="24"/>
      <c r="J90" s="24"/>
      <c r="K90" s="24"/>
      <c r="L90" s="24"/>
      <c r="M90" s="24"/>
      <c r="N90" s="6"/>
    </row>
    <row r="91" spans="1:14">
      <c r="A91" s="17"/>
      <c r="B91" s="24"/>
      <c r="C91" s="9"/>
      <c r="D91" s="41"/>
      <c r="E91" s="24"/>
      <c r="F91" s="24"/>
      <c r="G91" s="24"/>
      <c r="H91" s="24"/>
      <c r="I91" s="24"/>
      <c r="J91" s="24"/>
      <c r="K91" s="24"/>
      <c r="L91" s="24"/>
      <c r="M91" s="24"/>
      <c r="N91" s="6"/>
    </row>
    <row r="92" spans="1:14">
      <c r="A92" s="17"/>
      <c r="B92" s="24"/>
      <c r="C92" s="9"/>
      <c r="D92" s="41"/>
      <c r="E92" s="24"/>
      <c r="F92" s="24"/>
      <c r="G92" s="24"/>
      <c r="H92" s="24"/>
      <c r="I92" s="24"/>
      <c r="J92" s="24"/>
      <c r="K92" s="24"/>
      <c r="L92" s="24"/>
      <c r="M92" s="24"/>
      <c r="N92" s="6"/>
    </row>
    <row r="93" spans="1:14">
      <c r="A93" s="17"/>
      <c r="B93" s="24"/>
      <c r="C93" s="9"/>
      <c r="D93" s="41"/>
      <c r="E93" s="24"/>
      <c r="F93" s="24"/>
      <c r="G93" s="24"/>
      <c r="H93" s="24"/>
      <c r="I93" s="24"/>
      <c r="J93" s="24"/>
      <c r="K93" s="24"/>
      <c r="L93" s="24"/>
      <c r="M93" s="24"/>
      <c r="N93" s="6"/>
    </row>
    <row r="94" spans="1:14">
      <c r="A94" s="17"/>
      <c r="B94" s="24"/>
      <c r="C94" s="9"/>
      <c r="D94" s="41"/>
      <c r="E94" s="24"/>
      <c r="F94" s="24"/>
      <c r="G94" s="24"/>
      <c r="H94" s="24"/>
      <c r="I94" s="24"/>
      <c r="J94" s="24"/>
      <c r="K94" s="24"/>
      <c r="L94" s="24"/>
      <c r="M94" s="24"/>
      <c r="N94" s="6"/>
    </row>
    <row r="95" spans="1:14">
      <c r="A95" s="17"/>
      <c r="B95" s="24"/>
      <c r="C95" s="9"/>
      <c r="D95" s="41"/>
      <c r="E95" s="24"/>
      <c r="F95" s="24"/>
      <c r="G95" s="24"/>
      <c r="H95" s="24"/>
      <c r="I95" s="24"/>
      <c r="J95" s="24"/>
      <c r="K95" s="24"/>
      <c r="L95" s="24"/>
      <c r="M95" s="24"/>
      <c r="N95" s="6"/>
    </row>
    <row r="96" spans="1:14">
      <c r="A96" s="17"/>
      <c r="B96" s="24"/>
      <c r="C96" s="9"/>
      <c r="D96" s="41"/>
      <c r="E96" s="24"/>
      <c r="F96" s="24"/>
      <c r="G96" s="24"/>
      <c r="H96" s="24"/>
      <c r="I96" s="24"/>
      <c r="J96" s="24"/>
      <c r="K96" s="24"/>
      <c r="L96" s="24"/>
      <c r="M96" s="24"/>
      <c r="N96" s="6"/>
    </row>
    <row r="97" spans="1:14">
      <c r="A97" s="17"/>
      <c r="B97" s="24"/>
      <c r="C97" s="9"/>
      <c r="D97" s="41"/>
      <c r="E97" s="24"/>
      <c r="F97" s="24"/>
      <c r="G97" s="24"/>
      <c r="H97" s="24"/>
      <c r="I97" s="24"/>
      <c r="J97" s="24"/>
      <c r="K97" s="24"/>
      <c r="L97" s="24"/>
      <c r="M97" s="24"/>
      <c r="N97" s="6"/>
    </row>
    <row r="98" spans="1:14">
      <c r="A98" s="17"/>
      <c r="B98" s="24"/>
      <c r="C98" s="9"/>
      <c r="D98" s="41"/>
      <c r="E98" s="24"/>
      <c r="F98" s="24"/>
      <c r="G98" s="24"/>
      <c r="H98" s="24"/>
      <c r="I98" s="24"/>
      <c r="J98" s="24"/>
      <c r="K98" s="24"/>
      <c r="L98" s="24"/>
      <c r="M98" s="24"/>
      <c r="N98" s="6"/>
    </row>
    <row r="99" spans="1:14">
      <c r="A99" s="17"/>
      <c r="B99" s="24"/>
      <c r="C99" s="9"/>
      <c r="D99" s="41"/>
      <c r="E99" s="24"/>
      <c r="F99" s="24"/>
      <c r="G99" s="24"/>
      <c r="H99" s="24"/>
      <c r="I99" s="24"/>
      <c r="J99" s="24"/>
      <c r="K99" s="24"/>
      <c r="L99" s="24"/>
      <c r="M99" s="24"/>
      <c r="N99" s="6"/>
    </row>
    <row r="100" spans="1:14">
      <c r="A100" s="17"/>
      <c r="B100" s="9"/>
      <c r="C100" s="9"/>
      <c r="D100" s="41"/>
      <c r="E100" s="24"/>
      <c r="F100" s="24"/>
      <c r="G100" s="24"/>
      <c r="H100" s="24"/>
      <c r="I100" s="24"/>
      <c r="J100" s="24"/>
      <c r="K100" s="24"/>
      <c r="L100" s="24"/>
      <c r="M100" s="24"/>
      <c r="N100" s="6"/>
    </row>
    <row r="101" spans="1:14">
      <c r="A101" s="17"/>
      <c r="B101" s="9"/>
      <c r="C101" s="9"/>
      <c r="D101" s="41"/>
      <c r="E101" s="24"/>
      <c r="F101" s="24"/>
      <c r="G101" s="24"/>
      <c r="H101" s="24"/>
      <c r="I101" s="24"/>
      <c r="J101" s="24"/>
      <c r="K101" s="24"/>
      <c r="L101" s="24"/>
      <c r="M101" s="24"/>
      <c r="N101" s="6"/>
    </row>
    <row r="102" spans="1:14">
      <c r="A102" s="17"/>
      <c r="B102" s="9"/>
      <c r="C102" s="9"/>
      <c r="D102" s="41"/>
      <c r="E102" s="24"/>
      <c r="F102" s="24"/>
      <c r="G102" s="24"/>
      <c r="H102" s="24"/>
      <c r="I102" s="24"/>
      <c r="J102" s="24"/>
      <c r="K102" s="24"/>
      <c r="L102" s="24"/>
      <c r="M102" s="24"/>
      <c r="N102" s="6"/>
    </row>
    <row r="103" spans="1:14">
      <c r="A103" s="17"/>
      <c r="B103" s="9"/>
      <c r="C103" s="9"/>
      <c r="D103" s="41"/>
      <c r="E103" s="24"/>
      <c r="F103" s="24"/>
      <c r="G103" s="24"/>
      <c r="H103" s="24"/>
      <c r="I103" s="24"/>
      <c r="J103" s="24"/>
      <c r="K103" s="24"/>
      <c r="L103" s="24"/>
      <c r="M103" s="24"/>
      <c r="N103" s="6"/>
    </row>
    <row r="104" spans="1:14">
      <c r="A104" s="17"/>
      <c r="B104" s="9"/>
      <c r="C104" s="9"/>
      <c r="D104" s="41"/>
      <c r="E104" s="24"/>
      <c r="F104" s="24"/>
      <c r="G104" s="24"/>
      <c r="H104" s="24"/>
      <c r="I104" s="24"/>
      <c r="J104" s="24"/>
      <c r="K104" s="24"/>
      <c r="L104" s="24"/>
      <c r="M104" s="24"/>
      <c r="N104" s="6"/>
    </row>
    <row r="105" spans="1:14">
      <c r="A105" s="17"/>
      <c r="B105" s="9"/>
      <c r="C105" s="9"/>
      <c r="D105" s="41"/>
      <c r="E105" s="24"/>
      <c r="F105" s="24"/>
      <c r="G105" s="24"/>
      <c r="H105" s="24"/>
      <c r="I105" s="24"/>
      <c r="J105" s="24"/>
      <c r="K105" s="24"/>
      <c r="L105" s="24"/>
      <c r="M105" s="24"/>
      <c r="N105" s="6"/>
    </row>
    <row r="106" spans="1:14">
      <c r="A106" s="17"/>
      <c r="B106" s="9"/>
      <c r="C106" s="9"/>
      <c r="D106" s="41"/>
      <c r="E106" s="24"/>
      <c r="F106" s="24"/>
      <c r="G106" s="24"/>
      <c r="H106" s="24"/>
      <c r="I106" s="24"/>
      <c r="J106" s="24"/>
      <c r="K106" s="24"/>
      <c r="L106" s="24"/>
      <c r="M106" s="24"/>
      <c r="N106" s="6"/>
    </row>
    <row r="107" spans="1:14">
      <c r="A107" s="17"/>
      <c r="B107" s="9"/>
      <c r="C107" s="9"/>
      <c r="D107" s="41"/>
      <c r="E107" s="24"/>
      <c r="F107" s="24"/>
      <c r="G107" s="24"/>
      <c r="H107" s="24"/>
      <c r="I107" s="24"/>
      <c r="J107" s="24"/>
      <c r="K107" s="24"/>
      <c r="L107" s="24"/>
      <c r="M107" s="24"/>
      <c r="N107" s="6"/>
    </row>
    <row r="108" spans="1:14">
      <c r="A108" s="17"/>
      <c r="B108" s="9"/>
      <c r="C108" s="9"/>
      <c r="D108" s="41"/>
      <c r="E108" s="24"/>
      <c r="F108" s="24"/>
      <c r="G108" s="24"/>
      <c r="H108" s="24"/>
      <c r="I108" s="24"/>
      <c r="J108" s="24"/>
      <c r="K108" s="24"/>
      <c r="L108" s="24"/>
      <c r="M108" s="24"/>
      <c r="N108" s="6"/>
    </row>
    <row r="109" spans="1:14">
      <c r="A109" s="17"/>
      <c r="B109" s="9"/>
      <c r="C109" s="9"/>
      <c r="D109" s="41"/>
      <c r="E109" s="24"/>
      <c r="F109" s="24"/>
      <c r="G109" s="24"/>
      <c r="H109" s="24"/>
      <c r="I109" s="24"/>
      <c r="J109" s="24"/>
      <c r="K109" s="24"/>
      <c r="L109" s="24"/>
      <c r="M109" s="24"/>
      <c r="N109" s="6"/>
    </row>
    <row r="110" spans="1:14">
      <c r="A110" s="17"/>
      <c r="B110" s="9"/>
      <c r="C110" s="9"/>
      <c r="D110" s="41"/>
      <c r="E110" s="24"/>
      <c r="F110" s="24"/>
      <c r="G110" s="24"/>
      <c r="H110" s="24"/>
      <c r="I110" s="24"/>
      <c r="J110" s="24"/>
      <c r="K110" s="24"/>
      <c r="L110" s="24"/>
      <c r="M110" s="24"/>
      <c r="N110" s="6"/>
    </row>
    <row r="111" spans="1:14">
      <c r="A111" s="17"/>
      <c r="B111" s="9"/>
      <c r="C111" s="9"/>
      <c r="D111" s="41"/>
      <c r="E111" s="24"/>
      <c r="F111" s="24"/>
      <c r="G111" s="24"/>
      <c r="H111" s="24"/>
      <c r="I111" s="24"/>
      <c r="J111" s="24"/>
      <c r="K111" s="24"/>
      <c r="L111" s="24"/>
      <c r="M111" s="24"/>
      <c r="N111" s="6"/>
    </row>
    <row r="112" spans="1:14">
      <c r="A112" s="17"/>
      <c r="B112" s="9"/>
      <c r="C112" s="9"/>
      <c r="D112" s="41"/>
      <c r="E112" s="24"/>
      <c r="F112" s="24"/>
      <c r="G112" s="24"/>
      <c r="H112" s="24"/>
      <c r="I112" s="24"/>
      <c r="J112" s="24"/>
      <c r="K112" s="24"/>
      <c r="L112" s="24"/>
      <c r="M112" s="24"/>
      <c r="N112" s="6"/>
    </row>
    <row r="113" spans="1:14">
      <c r="A113" s="17"/>
      <c r="B113" s="9"/>
      <c r="C113" s="9"/>
      <c r="D113" s="41"/>
      <c r="E113" s="24"/>
      <c r="F113" s="24"/>
      <c r="G113" s="24"/>
      <c r="H113" s="24"/>
      <c r="I113" s="24"/>
      <c r="J113" s="24"/>
      <c r="K113" s="24"/>
      <c r="L113" s="24"/>
      <c r="M113" s="24"/>
      <c r="N113" s="6"/>
    </row>
    <row r="114" spans="1:14">
      <c r="A114" s="17"/>
      <c r="B114" s="9"/>
      <c r="C114" s="9"/>
      <c r="D114" s="41"/>
      <c r="E114" s="24"/>
      <c r="F114" s="24"/>
      <c r="G114" s="24"/>
      <c r="H114" s="24"/>
      <c r="I114" s="24"/>
      <c r="J114" s="24"/>
      <c r="K114" s="24"/>
      <c r="L114" s="24"/>
      <c r="M114" s="24"/>
      <c r="N114" s="6"/>
    </row>
    <row r="115" spans="1:14">
      <c r="A115" s="17"/>
      <c r="B115" s="9"/>
      <c r="C115" s="9"/>
      <c r="D115" s="41"/>
      <c r="E115" s="24"/>
      <c r="F115" s="24"/>
      <c r="G115" s="24"/>
      <c r="H115" s="24"/>
      <c r="I115" s="24"/>
      <c r="J115" s="24"/>
      <c r="K115" s="24"/>
      <c r="L115" s="24"/>
      <c r="M115" s="24"/>
      <c r="N115" s="6"/>
    </row>
    <row r="116" spans="1:14">
      <c r="A116" s="17"/>
      <c r="B116" s="9"/>
      <c r="C116" s="9"/>
      <c r="D116" s="41"/>
      <c r="E116" s="24"/>
      <c r="F116" s="24"/>
      <c r="G116" s="24"/>
      <c r="H116" s="24"/>
      <c r="I116" s="24"/>
      <c r="J116" s="24"/>
      <c r="K116" s="24"/>
      <c r="L116" s="24"/>
      <c r="M116" s="24"/>
      <c r="N116" s="6"/>
    </row>
    <row r="117" spans="1:14">
      <c r="A117" s="17"/>
      <c r="B117" s="9"/>
      <c r="C117" s="9"/>
      <c r="D117" s="41"/>
      <c r="E117" s="24"/>
      <c r="F117" s="24"/>
      <c r="G117" s="24"/>
      <c r="H117" s="24"/>
      <c r="I117" s="24"/>
      <c r="J117" s="24"/>
      <c r="K117" s="24"/>
      <c r="L117" s="24"/>
      <c r="M117" s="24"/>
      <c r="N117" s="6"/>
    </row>
    <row r="118" spans="1:14">
      <c r="A118" s="17"/>
      <c r="B118" s="9"/>
      <c r="C118" s="9"/>
      <c r="D118" s="41"/>
      <c r="E118" s="24"/>
      <c r="F118" s="24"/>
      <c r="G118" s="24"/>
      <c r="H118" s="24"/>
      <c r="I118" s="24"/>
      <c r="J118" s="24"/>
      <c r="K118" s="24"/>
      <c r="L118" s="24"/>
      <c r="M118" s="24"/>
      <c r="N118" s="6"/>
    </row>
    <row r="119" spans="1:14">
      <c r="A119" s="17"/>
      <c r="B119" s="9"/>
      <c r="C119" s="9"/>
      <c r="D119" s="41"/>
      <c r="E119" s="24"/>
      <c r="F119" s="24"/>
      <c r="G119" s="24"/>
      <c r="H119" s="24"/>
      <c r="I119" s="24"/>
      <c r="J119" s="24"/>
      <c r="K119" s="24"/>
      <c r="L119" s="24"/>
      <c r="M119" s="24"/>
      <c r="N119" s="6"/>
    </row>
    <row r="120" spans="1:14">
      <c r="A120" s="17"/>
      <c r="B120" s="9"/>
      <c r="C120" s="9"/>
      <c r="D120" s="41"/>
      <c r="E120" s="24"/>
      <c r="F120" s="24"/>
      <c r="G120" s="24"/>
      <c r="H120" s="24"/>
      <c r="I120" s="24"/>
      <c r="J120" s="24"/>
      <c r="K120" s="24"/>
      <c r="L120" s="24"/>
      <c r="M120" s="24"/>
      <c r="N120" s="6"/>
    </row>
    <row r="121" spans="1:14">
      <c r="A121" s="17"/>
      <c r="B121" s="9"/>
      <c r="C121" s="9"/>
      <c r="D121" s="41"/>
      <c r="E121" s="24"/>
      <c r="F121" s="24"/>
      <c r="G121" s="24"/>
      <c r="H121" s="24"/>
      <c r="I121" s="24"/>
      <c r="J121" s="24"/>
      <c r="K121" s="24"/>
      <c r="L121" s="24"/>
      <c r="M121" s="24"/>
      <c r="N121" s="6"/>
    </row>
    <row r="122" spans="1:14">
      <c r="A122" s="17"/>
      <c r="B122" s="9"/>
      <c r="C122" s="9"/>
      <c r="D122" s="41"/>
      <c r="E122" s="24"/>
      <c r="F122" s="24"/>
      <c r="G122" s="24"/>
      <c r="H122" s="24"/>
      <c r="I122" s="24"/>
      <c r="J122" s="24"/>
      <c r="K122" s="24"/>
      <c r="L122" s="24"/>
      <c r="M122" s="24"/>
      <c r="N122" s="6"/>
    </row>
    <row r="123" spans="1:14">
      <c r="A123" s="17"/>
      <c r="B123" s="9"/>
      <c r="C123" s="9"/>
      <c r="D123" s="41"/>
      <c r="E123" s="24"/>
      <c r="F123" s="24"/>
      <c r="G123" s="24"/>
      <c r="H123" s="24"/>
      <c r="I123" s="24"/>
      <c r="J123" s="24"/>
      <c r="K123" s="24"/>
      <c r="L123" s="24"/>
      <c r="M123" s="24"/>
      <c r="N123" s="6"/>
    </row>
    <row r="124" spans="1:14">
      <c r="A124" s="17"/>
      <c r="B124" s="9"/>
      <c r="C124" s="9"/>
      <c r="D124" s="41"/>
      <c r="E124" s="24"/>
      <c r="F124" s="24"/>
      <c r="G124" s="24"/>
      <c r="H124" s="24"/>
      <c r="I124" s="24"/>
      <c r="J124" s="24"/>
      <c r="K124" s="24"/>
      <c r="L124" s="24"/>
      <c r="M124" s="24"/>
      <c r="N124" s="6"/>
    </row>
    <row r="125" spans="1:14">
      <c r="A125" s="17"/>
      <c r="B125" s="9"/>
      <c r="C125" s="9"/>
      <c r="D125" s="41"/>
      <c r="E125" s="24"/>
      <c r="F125" s="24"/>
      <c r="G125" s="24"/>
      <c r="H125" s="24"/>
      <c r="I125" s="24"/>
      <c r="J125" s="24"/>
      <c r="K125" s="24"/>
      <c r="L125" s="24"/>
      <c r="M125" s="24"/>
      <c r="N125" s="6"/>
    </row>
    <row r="126" spans="1:14">
      <c r="A126" s="17"/>
      <c r="B126" s="9"/>
      <c r="C126" s="9"/>
      <c r="D126" s="41"/>
      <c r="E126" s="24"/>
      <c r="F126" s="24"/>
      <c r="G126" s="24"/>
      <c r="H126" s="24"/>
      <c r="I126" s="24"/>
      <c r="J126" s="24"/>
      <c r="K126" s="24"/>
      <c r="L126" s="24"/>
      <c r="M126" s="24"/>
      <c r="N126" s="6"/>
    </row>
    <row r="127" spans="1:14">
      <c r="A127" s="17"/>
      <c r="B127" s="9"/>
      <c r="C127" s="9"/>
      <c r="D127" s="41"/>
      <c r="E127" s="24"/>
      <c r="F127" s="24"/>
      <c r="G127" s="24"/>
      <c r="H127" s="24"/>
      <c r="I127" s="24"/>
      <c r="J127" s="24"/>
      <c r="K127" s="24"/>
      <c r="L127" s="24"/>
      <c r="M127" s="24"/>
      <c r="N127" s="6"/>
    </row>
    <row r="128" spans="1:14">
      <c r="A128" s="17"/>
      <c r="B128" s="9"/>
      <c r="C128" s="9"/>
      <c r="D128" s="41"/>
      <c r="E128" s="24"/>
      <c r="F128" s="24"/>
      <c r="G128" s="24"/>
      <c r="H128" s="24"/>
      <c r="I128" s="24"/>
      <c r="J128" s="24"/>
      <c r="K128" s="24"/>
      <c r="L128" s="24"/>
      <c r="M128" s="24"/>
      <c r="N128" s="6"/>
    </row>
    <row r="129" spans="1:14">
      <c r="A129" s="17"/>
      <c r="B129" s="9"/>
      <c r="C129" s="9"/>
      <c r="D129" s="41"/>
      <c r="E129" s="24"/>
      <c r="F129" s="24"/>
      <c r="G129" s="24"/>
      <c r="H129" s="24"/>
      <c r="I129" s="24"/>
      <c r="J129" s="24"/>
      <c r="K129" s="24"/>
      <c r="L129" s="24"/>
      <c r="M129" s="24"/>
      <c r="N129" s="6"/>
    </row>
    <row r="130" spans="1:14">
      <c r="A130" s="17"/>
      <c r="B130" s="9"/>
      <c r="C130" s="9"/>
      <c r="D130" s="41"/>
      <c r="E130" s="24"/>
      <c r="F130" s="24"/>
      <c r="G130" s="24"/>
      <c r="H130" s="24"/>
      <c r="I130" s="24"/>
      <c r="J130" s="24"/>
      <c r="K130" s="24"/>
      <c r="L130" s="24"/>
      <c r="M130" s="24"/>
      <c r="N130" s="6"/>
    </row>
    <row r="131" spans="1:14">
      <c r="A131" s="17"/>
      <c r="B131" s="9"/>
      <c r="C131" s="9"/>
      <c r="D131" s="41"/>
      <c r="E131" s="24"/>
      <c r="F131" s="24"/>
      <c r="G131" s="24"/>
      <c r="H131" s="24"/>
      <c r="I131" s="24"/>
      <c r="J131" s="24"/>
      <c r="K131" s="24"/>
      <c r="L131" s="24"/>
      <c r="M131" s="24"/>
      <c r="N131" s="6"/>
    </row>
    <row r="132" spans="1:14">
      <c r="A132" s="17"/>
      <c r="B132" s="9"/>
      <c r="C132" s="9"/>
      <c r="D132" s="41"/>
      <c r="E132" s="24"/>
      <c r="F132" s="24"/>
      <c r="G132" s="24"/>
      <c r="H132" s="24"/>
      <c r="I132" s="24"/>
      <c r="J132" s="24"/>
      <c r="K132" s="24"/>
      <c r="L132" s="24"/>
      <c r="M132" s="24"/>
      <c r="N132" s="6"/>
    </row>
    <row r="133" spans="1:14">
      <c r="A133" s="17"/>
      <c r="B133" s="9"/>
      <c r="C133" s="9"/>
      <c r="D133" s="41"/>
      <c r="E133" s="24"/>
      <c r="F133" s="24"/>
      <c r="G133" s="24"/>
      <c r="H133" s="24"/>
      <c r="I133" s="24"/>
      <c r="J133" s="24"/>
      <c r="K133" s="24"/>
      <c r="L133" s="24"/>
      <c r="M133" s="24"/>
      <c r="N133" s="6"/>
    </row>
    <row r="134" spans="1:14">
      <c r="A134" s="17"/>
      <c r="B134" s="9"/>
      <c r="C134" s="9"/>
      <c r="D134" s="41"/>
      <c r="E134" s="24"/>
      <c r="F134" s="24"/>
      <c r="G134" s="24"/>
      <c r="H134" s="24"/>
      <c r="I134" s="24"/>
      <c r="J134" s="24"/>
      <c r="K134" s="24"/>
      <c r="L134" s="24"/>
      <c r="M134" s="24"/>
      <c r="N134" s="6"/>
    </row>
    <row r="135" spans="1:14">
      <c r="A135" s="17"/>
      <c r="B135" s="9"/>
      <c r="C135" s="9"/>
      <c r="D135" s="41"/>
      <c r="E135" s="24"/>
      <c r="F135" s="24"/>
      <c r="G135" s="24"/>
      <c r="H135" s="24"/>
      <c r="I135" s="24"/>
      <c r="J135" s="24"/>
      <c r="K135" s="24"/>
      <c r="L135" s="24"/>
      <c r="M135" s="24"/>
      <c r="N135" s="6"/>
    </row>
    <row r="136" spans="1:14">
      <c r="A136" s="17"/>
      <c r="B136" s="9"/>
      <c r="C136" s="9"/>
      <c r="D136" s="41"/>
      <c r="E136" s="24"/>
      <c r="F136" s="24"/>
      <c r="G136" s="24"/>
      <c r="H136" s="24"/>
      <c r="I136" s="24"/>
      <c r="J136" s="24"/>
      <c r="K136" s="24"/>
      <c r="L136" s="24"/>
      <c r="M136" s="24"/>
      <c r="N136" s="6"/>
    </row>
    <row r="137" spans="1:14">
      <c r="A137" s="17"/>
      <c r="B137" s="9"/>
      <c r="C137" s="9"/>
      <c r="D137" s="41"/>
      <c r="E137" s="24"/>
      <c r="F137" s="24"/>
      <c r="G137" s="24"/>
      <c r="H137" s="24"/>
      <c r="I137" s="24"/>
      <c r="J137" s="24"/>
      <c r="K137" s="24"/>
      <c r="L137" s="24"/>
      <c r="M137" s="24"/>
      <c r="N137" s="6"/>
    </row>
    <row r="138" spans="1:14">
      <c r="A138" s="17"/>
      <c r="B138" s="9"/>
      <c r="C138" s="9"/>
      <c r="D138" s="41"/>
      <c r="E138" s="24"/>
      <c r="F138" s="24"/>
      <c r="G138" s="24"/>
      <c r="H138" s="24"/>
      <c r="I138" s="24"/>
      <c r="J138" s="24"/>
      <c r="K138" s="24"/>
      <c r="L138" s="24"/>
      <c r="M138" s="24"/>
      <c r="N138" s="6"/>
    </row>
    <row r="139" spans="1:14">
      <c r="A139" s="17"/>
      <c r="B139" s="9"/>
      <c r="C139" s="9"/>
      <c r="D139" s="41"/>
      <c r="E139" s="24"/>
      <c r="F139" s="24"/>
      <c r="G139" s="24"/>
      <c r="H139" s="24"/>
      <c r="I139" s="24"/>
      <c r="J139" s="24"/>
      <c r="K139" s="24"/>
      <c r="L139" s="24"/>
      <c r="M139" s="24"/>
      <c r="N139" s="6"/>
    </row>
    <row r="140" spans="1:14">
      <c r="A140" s="17"/>
      <c r="B140" s="9"/>
      <c r="C140" s="9"/>
      <c r="D140" s="41"/>
      <c r="E140" s="24"/>
      <c r="F140" s="24"/>
      <c r="G140" s="24"/>
      <c r="H140" s="24"/>
      <c r="I140" s="24"/>
      <c r="J140" s="24"/>
      <c r="K140" s="24"/>
      <c r="L140" s="24"/>
      <c r="M140" s="24"/>
      <c r="N140" s="6"/>
    </row>
    <row r="141" spans="1:14">
      <c r="A141" s="17"/>
      <c r="B141" s="9"/>
      <c r="C141" s="9"/>
      <c r="D141" s="41"/>
      <c r="E141" s="24"/>
      <c r="F141" s="24"/>
      <c r="G141" s="24"/>
      <c r="H141" s="24"/>
      <c r="I141" s="24"/>
      <c r="J141" s="24"/>
      <c r="K141" s="24"/>
      <c r="L141" s="24"/>
      <c r="M141" s="24"/>
      <c r="N141" s="7"/>
    </row>
    <row r="142" spans="1:14">
      <c r="A142" s="17"/>
      <c r="B142" s="9"/>
      <c r="C142" s="9"/>
      <c r="D142" s="41"/>
      <c r="E142" s="24"/>
      <c r="F142" s="24"/>
      <c r="G142" s="24"/>
      <c r="H142" s="24"/>
      <c r="I142" s="24"/>
      <c r="J142" s="24"/>
      <c r="K142" s="24"/>
      <c r="L142" s="24"/>
      <c r="M142" s="24"/>
      <c r="N142" s="6"/>
    </row>
    <row r="143" spans="1:14">
      <c r="A143" s="17"/>
      <c r="B143" s="9"/>
      <c r="C143" s="9"/>
      <c r="D143" s="41"/>
      <c r="E143" s="24"/>
      <c r="F143" s="24"/>
      <c r="G143" s="24"/>
      <c r="H143" s="24"/>
      <c r="I143" s="24"/>
      <c r="J143" s="24"/>
      <c r="K143" s="24"/>
      <c r="L143" s="24"/>
      <c r="M143" s="24"/>
      <c r="N143" s="7"/>
    </row>
    <row r="144" spans="1:14">
      <c r="A144" s="17"/>
      <c r="B144" s="9"/>
      <c r="C144" s="9"/>
      <c r="D144" s="41"/>
      <c r="E144" s="24"/>
      <c r="F144" s="24"/>
      <c r="G144" s="24"/>
      <c r="H144" s="24"/>
      <c r="I144" s="24"/>
      <c r="J144" s="24"/>
      <c r="K144" s="24"/>
      <c r="L144" s="24"/>
      <c r="M144" s="24"/>
      <c r="N144" s="7"/>
    </row>
    <row r="145" spans="1:14">
      <c r="A145" s="17"/>
      <c r="B145" s="9"/>
      <c r="C145" s="9"/>
      <c r="D145" s="41"/>
      <c r="E145" s="24"/>
      <c r="F145" s="24"/>
      <c r="G145" s="24"/>
      <c r="H145" s="24"/>
      <c r="I145" s="24"/>
      <c r="J145" s="24"/>
      <c r="K145" s="24"/>
      <c r="L145" s="24"/>
      <c r="M145" s="24"/>
      <c r="N145" s="44"/>
    </row>
    <row r="146" spans="1:14">
      <c r="A146" s="17"/>
      <c r="B146" s="9"/>
      <c r="C146" s="9"/>
      <c r="D146" s="41"/>
      <c r="E146" s="24"/>
      <c r="F146" s="24"/>
      <c r="G146" s="24"/>
      <c r="H146" s="24"/>
      <c r="I146" s="24"/>
      <c r="J146" s="24"/>
      <c r="K146" s="24"/>
      <c r="L146" s="24"/>
      <c r="M146" s="24"/>
      <c r="N146" s="44"/>
    </row>
    <row r="147" spans="1:14">
      <c r="A147" s="17"/>
      <c r="B147" s="9"/>
      <c r="C147" s="9"/>
      <c r="D147" s="41"/>
      <c r="E147" s="24"/>
      <c r="F147" s="24"/>
      <c r="G147" s="24"/>
      <c r="H147" s="24"/>
      <c r="I147" s="24"/>
      <c r="J147" s="24"/>
      <c r="K147" s="24"/>
      <c r="L147" s="24"/>
      <c r="M147" s="24"/>
      <c r="N147" s="44"/>
    </row>
    <row r="148" spans="1:14">
      <c r="A148" s="17"/>
      <c r="B148" s="9"/>
      <c r="C148" s="9"/>
      <c r="D148" s="41"/>
      <c r="E148" s="24"/>
      <c r="F148" s="24"/>
      <c r="G148" s="24"/>
      <c r="H148" s="24"/>
      <c r="I148" s="24"/>
      <c r="J148" s="24"/>
      <c r="K148" s="24"/>
      <c r="L148" s="24"/>
      <c r="M148" s="24"/>
      <c r="N148" s="44"/>
    </row>
    <row r="149" spans="1:14">
      <c r="A149" s="17"/>
      <c r="B149" s="9"/>
      <c r="C149" s="9"/>
      <c r="D149" s="41"/>
      <c r="E149" s="24"/>
      <c r="F149" s="24"/>
      <c r="G149" s="24"/>
      <c r="H149" s="24"/>
      <c r="I149" s="24"/>
      <c r="J149" s="24"/>
      <c r="K149" s="24"/>
      <c r="L149" s="24"/>
      <c r="M149" s="24"/>
      <c r="N149" s="6"/>
    </row>
    <row r="150" spans="1:14">
      <c r="A150" s="17"/>
      <c r="B150" s="9"/>
      <c r="C150" s="8"/>
      <c r="D150" s="42"/>
      <c r="E150" s="24"/>
      <c r="F150" s="24"/>
      <c r="G150" s="24"/>
      <c r="H150" s="24"/>
      <c r="I150" s="24"/>
      <c r="J150" s="24"/>
      <c r="K150" s="24"/>
      <c r="L150" s="24"/>
      <c r="M150" s="24"/>
      <c r="N150" s="6"/>
    </row>
    <row r="151" spans="1:14">
      <c r="A151" s="18"/>
      <c r="B151" s="8"/>
      <c r="C151" s="8"/>
      <c r="D151" s="42"/>
      <c r="E151" s="35"/>
      <c r="F151" s="35"/>
      <c r="G151" s="35"/>
      <c r="H151" s="35"/>
      <c r="I151" s="35"/>
      <c r="J151" s="35"/>
      <c r="K151" s="35"/>
      <c r="L151" s="35"/>
      <c r="M151" s="35"/>
      <c r="N151" s="6"/>
    </row>
    <row r="152" spans="1:14">
      <c r="A152" s="18"/>
      <c r="B152" s="8"/>
      <c r="C152" s="8"/>
      <c r="D152" s="42"/>
      <c r="E152" s="35"/>
      <c r="F152" s="35"/>
      <c r="G152" s="35"/>
      <c r="H152" s="35"/>
      <c r="I152" s="35"/>
      <c r="J152" s="35"/>
      <c r="K152" s="35"/>
      <c r="L152" s="35"/>
      <c r="M152" s="35"/>
      <c r="N152" s="6"/>
    </row>
    <row r="153" spans="1:14">
      <c r="A153" s="18"/>
      <c r="B153" s="8"/>
      <c r="C153" s="8"/>
      <c r="D153" s="42"/>
      <c r="E153" s="35"/>
      <c r="F153" s="35"/>
      <c r="G153" s="35"/>
      <c r="H153" s="35"/>
      <c r="I153" s="35"/>
      <c r="J153" s="35"/>
      <c r="K153" s="35"/>
      <c r="L153" s="35"/>
      <c r="M153" s="35"/>
      <c r="N153" s="6"/>
    </row>
    <row r="154" spans="1:14">
      <c r="A154" s="18"/>
      <c r="B154" s="8"/>
      <c r="C154" s="8"/>
      <c r="D154" s="42"/>
      <c r="E154" s="35"/>
      <c r="F154" s="35"/>
      <c r="G154" s="35"/>
      <c r="H154" s="35"/>
      <c r="I154" s="35"/>
      <c r="J154" s="35"/>
      <c r="K154" s="35"/>
      <c r="L154" s="35"/>
      <c r="M154" s="35"/>
      <c r="N154" s="6"/>
    </row>
    <row r="155" spans="1:14">
      <c r="A155" s="18"/>
      <c r="B155" s="8"/>
      <c r="C155" s="8"/>
      <c r="D155" s="42"/>
      <c r="E155" s="35"/>
      <c r="F155" s="35"/>
      <c r="G155" s="35"/>
      <c r="H155" s="35"/>
      <c r="I155" s="35"/>
      <c r="J155" s="35"/>
      <c r="K155" s="35"/>
      <c r="L155" s="35"/>
      <c r="M155" s="35"/>
      <c r="N155" s="6"/>
    </row>
    <row r="156" spans="1:14">
      <c r="A156" s="18"/>
      <c r="B156" s="8"/>
      <c r="C156" s="8"/>
      <c r="D156" s="42"/>
      <c r="E156" s="35"/>
      <c r="F156" s="35"/>
      <c r="G156" s="35"/>
      <c r="H156" s="35"/>
      <c r="I156" s="35"/>
      <c r="J156" s="35"/>
      <c r="K156" s="35"/>
      <c r="L156" s="35"/>
      <c r="M156" s="35"/>
      <c r="N156" s="6"/>
    </row>
    <row r="157" spans="1:14">
      <c r="A157" s="18"/>
      <c r="B157" s="8"/>
      <c r="C157" s="8"/>
      <c r="D157" s="42"/>
      <c r="E157" s="35"/>
      <c r="F157" s="35"/>
      <c r="G157" s="35"/>
      <c r="H157" s="35"/>
      <c r="I157" s="35"/>
      <c r="J157" s="35"/>
      <c r="K157" s="35"/>
      <c r="L157" s="35"/>
      <c r="M157" s="35"/>
      <c r="N157" s="6"/>
    </row>
    <row r="158" spans="1:14">
      <c r="A158" s="18"/>
      <c r="B158" s="8"/>
      <c r="C158" s="8"/>
      <c r="D158" s="42"/>
      <c r="E158" s="35"/>
      <c r="F158" s="35"/>
      <c r="G158" s="35"/>
      <c r="H158" s="35"/>
      <c r="I158" s="35"/>
      <c r="J158" s="35"/>
      <c r="K158" s="35"/>
      <c r="L158" s="35"/>
      <c r="M158" s="35"/>
      <c r="N158" s="6"/>
    </row>
    <row r="159" spans="1:14">
      <c r="A159" s="18"/>
      <c r="B159" s="8"/>
      <c r="C159" s="8"/>
      <c r="D159" s="42"/>
      <c r="E159" s="35"/>
      <c r="F159" s="35"/>
      <c r="G159" s="35"/>
      <c r="H159" s="35"/>
      <c r="I159" s="35"/>
      <c r="J159" s="35"/>
      <c r="K159" s="35"/>
      <c r="L159" s="35"/>
      <c r="M159" s="35"/>
      <c r="N159" s="6"/>
    </row>
    <row r="160" spans="1:14">
      <c r="A160" s="18"/>
      <c r="B160" s="8"/>
      <c r="C160" s="8"/>
      <c r="D160" s="42"/>
      <c r="E160" s="35"/>
      <c r="F160" s="35"/>
      <c r="G160" s="35"/>
      <c r="H160" s="35"/>
      <c r="I160" s="35"/>
      <c r="J160" s="35"/>
      <c r="K160" s="35"/>
      <c r="L160" s="35"/>
      <c r="M160" s="35"/>
      <c r="N160" s="6"/>
    </row>
    <row r="161" spans="1:14">
      <c r="A161" s="18"/>
      <c r="B161" s="8"/>
      <c r="C161" s="8"/>
      <c r="D161" s="42"/>
      <c r="E161" s="35"/>
      <c r="F161" s="35"/>
      <c r="G161" s="35"/>
      <c r="H161" s="35"/>
      <c r="I161" s="35"/>
      <c r="J161" s="35"/>
      <c r="K161" s="35"/>
      <c r="L161" s="35"/>
      <c r="M161" s="35"/>
      <c r="N161" s="6"/>
    </row>
    <row r="162" spans="1:14">
      <c r="A162" s="18"/>
      <c r="B162" s="8"/>
      <c r="C162" s="8"/>
      <c r="D162" s="42"/>
      <c r="E162" s="35"/>
      <c r="F162" s="35"/>
      <c r="G162" s="35"/>
      <c r="H162" s="35"/>
      <c r="I162" s="35"/>
      <c r="J162" s="35"/>
      <c r="K162" s="35"/>
      <c r="L162" s="35"/>
      <c r="M162" s="35"/>
      <c r="N162" s="6"/>
    </row>
    <row r="163" spans="1:14">
      <c r="A163" s="18"/>
      <c r="B163" s="8"/>
      <c r="C163" s="8"/>
      <c r="D163" s="42"/>
      <c r="E163" s="35"/>
      <c r="F163" s="35"/>
      <c r="G163" s="35"/>
      <c r="H163" s="35"/>
      <c r="I163" s="35"/>
      <c r="J163" s="35"/>
      <c r="K163" s="35"/>
      <c r="L163" s="35"/>
      <c r="M163" s="35"/>
      <c r="N163" s="6"/>
    </row>
    <row r="164" spans="1:14">
      <c r="A164" s="18"/>
      <c r="B164" s="8"/>
      <c r="C164" s="8"/>
      <c r="D164" s="42"/>
      <c r="E164" s="35"/>
      <c r="F164" s="35"/>
      <c r="G164" s="35"/>
      <c r="H164" s="35"/>
      <c r="I164" s="35"/>
      <c r="J164" s="35"/>
      <c r="K164" s="35"/>
      <c r="L164" s="35"/>
      <c r="M164" s="35"/>
      <c r="N164" s="6"/>
    </row>
    <row r="165" spans="1:14">
      <c r="A165" s="18"/>
      <c r="B165" s="8"/>
      <c r="C165" s="8"/>
      <c r="D165" s="42"/>
      <c r="E165" s="35"/>
      <c r="F165" s="35"/>
      <c r="G165" s="35"/>
      <c r="H165" s="35"/>
      <c r="I165" s="35"/>
      <c r="J165" s="35"/>
      <c r="K165" s="35"/>
      <c r="L165" s="35"/>
      <c r="M165" s="35"/>
      <c r="N165" s="6"/>
    </row>
    <row r="166" spans="1:14">
      <c r="A166" s="18"/>
      <c r="B166" s="8"/>
      <c r="C166" s="8"/>
      <c r="D166" s="42"/>
      <c r="E166" s="35"/>
      <c r="F166" s="35"/>
      <c r="G166" s="35"/>
      <c r="H166" s="35"/>
      <c r="I166" s="35"/>
      <c r="J166" s="35"/>
      <c r="K166" s="35"/>
      <c r="L166" s="35"/>
      <c r="M166" s="35"/>
      <c r="N166" s="6"/>
    </row>
    <row r="167" spans="1:14">
      <c r="A167" s="18"/>
      <c r="B167" s="8"/>
      <c r="C167" s="8"/>
      <c r="D167" s="42"/>
      <c r="E167" s="35"/>
      <c r="F167" s="35"/>
      <c r="G167" s="35"/>
      <c r="H167" s="35"/>
      <c r="I167" s="35"/>
      <c r="J167" s="35"/>
      <c r="K167" s="35"/>
      <c r="L167" s="35"/>
      <c r="M167" s="35"/>
      <c r="N167" s="6"/>
    </row>
    <row r="168" spans="1:14">
      <c r="A168" s="18"/>
      <c r="B168" s="8"/>
      <c r="C168" s="8"/>
      <c r="D168" s="42"/>
      <c r="E168" s="35"/>
      <c r="F168" s="35"/>
      <c r="G168" s="35"/>
      <c r="H168" s="35"/>
      <c r="I168" s="35"/>
      <c r="J168" s="35"/>
      <c r="K168" s="35"/>
      <c r="L168" s="35"/>
      <c r="M168" s="35"/>
      <c r="N168" s="6"/>
    </row>
    <row r="169" spans="1:14">
      <c r="A169" s="18"/>
      <c r="B169" s="8"/>
      <c r="C169" s="8"/>
      <c r="D169" s="42"/>
      <c r="E169" s="35"/>
      <c r="F169" s="35"/>
      <c r="G169" s="35"/>
      <c r="H169" s="35"/>
      <c r="I169" s="35"/>
      <c r="J169" s="35"/>
      <c r="K169" s="35"/>
      <c r="L169" s="35"/>
      <c r="M169" s="35"/>
      <c r="N169" s="6"/>
    </row>
    <row r="170" spans="1:14">
      <c r="A170" s="18"/>
      <c r="B170" s="8"/>
      <c r="C170" s="8"/>
      <c r="D170" s="42"/>
      <c r="E170" s="35"/>
      <c r="F170" s="35"/>
      <c r="G170" s="35"/>
      <c r="H170" s="35"/>
      <c r="I170" s="35"/>
      <c r="J170" s="35"/>
      <c r="K170" s="35"/>
      <c r="L170" s="35"/>
      <c r="M170" s="35"/>
      <c r="N170" s="6"/>
    </row>
    <row r="171" spans="1:14">
      <c r="A171" s="18"/>
      <c r="B171" s="8"/>
      <c r="C171" s="8"/>
      <c r="D171" s="42"/>
      <c r="E171" s="35"/>
      <c r="F171" s="35"/>
      <c r="G171" s="35"/>
      <c r="H171" s="35"/>
      <c r="I171" s="35"/>
      <c r="J171" s="35"/>
      <c r="K171" s="35"/>
      <c r="L171" s="35"/>
      <c r="M171" s="35"/>
      <c r="N171" s="6"/>
    </row>
    <row r="172" spans="1:14">
      <c r="A172" s="18"/>
      <c r="B172" s="8"/>
      <c r="C172" s="8"/>
      <c r="D172" s="42"/>
      <c r="E172" s="35"/>
      <c r="F172" s="35"/>
      <c r="G172" s="35"/>
      <c r="H172" s="35"/>
      <c r="I172" s="35"/>
      <c r="J172" s="35"/>
      <c r="K172" s="35"/>
      <c r="L172" s="35"/>
      <c r="M172" s="35"/>
      <c r="N172" s="6"/>
    </row>
    <row r="173" spans="1:14">
      <c r="A173" s="18"/>
      <c r="B173" s="8"/>
      <c r="C173" s="8"/>
      <c r="D173" s="42"/>
      <c r="E173" s="35"/>
      <c r="F173" s="35"/>
      <c r="G173" s="35"/>
      <c r="H173" s="35"/>
      <c r="I173" s="35"/>
      <c r="J173" s="35"/>
      <c r="K173" s="35"/>
      <c r="L173" s="35"/>
      <c r="M173" s="35"/>
      <c r="N173" s="6"/>
    </row>
    <row r="174" spans="1:14">
      <c r="A174" s="18"/>
      <c r="B174" s="8"/>
      <c r="C174" s="8"/>
      <c r="D174" s="42"/>
      <c r="E174" s="35"/>
      <c r="F174" s="35"/>
      <c r="G174" s="35"/>
      <c r="H174" s="35"/>
      <c r="I174" s="35"/>
      <c r="J174" s="35"/>
      <c r="K174" s="35"/>
      <c r="L174" s="35"/>
      <c r="M174" s="35"/>
      <c r="N174" s="6"/>
    </row>
    <row r="175" spans="1:14">
      <c r="A175" s="18"/>
      <c r="B175" s="8"/>
      <c r="C175" s="8"/>
      <c r="D175" s="42"/>
      <c r="E175" s="35"/>
      <c r="F175" s="35"/>
      <c r="G175" s="35"/>
      <c r="H175" s="35"/>
      <c r="I175" s="35"/>
      <c r="J175" s="35"/>
      <c r="K175" s="35"/>
      <c r="L175" s="35"/>
      <c r="M175" s="35"/>
      <c r="N175" s="6"/>
    </row>
    <row r="176" spans="1:14">
      <c r="A176" s="18"/>
      <c r="B176" s="8"/>
      <c r="C176" s="8"/>
      <c r="D176" s="42"/>
      <c r="E176" s="35"/>
      <c r="F176" s="35"/>
      <c r="G176" s="35"/>
      <c r="H176" s="35"/>
      <c r="I176" s="35"/>
      <c r="J176" s="35"/>
      <c r="K176" s="35"/>
      <c r="L176" s="35"/>
      <c r="M176" s="35"/>
      <c r="N176" s="6"/>
    </row>
    <row r="177" spans="1:14">
      <c r="A177" s="18"/>
      <c r="B177" s="8"/>
      <c r="C177" s="8"/>
      <c r="D177" s="42"/>
      <c r="E177" s="35"/>
      <c r="F177" s="35"/>
      <c r="G177" s="35"/>
      <c r="H177" s="35"/>
      <c r="I177" s="35"/>
      <c r="J177" s="35"/>
      <c r="K177" s="35"/>
      <c r="L177" s="35"/>
      <c r="M177" s="35"/>
      <c r="N177" s="6"/>
    </row>
    <row r="178" spans="1:14">
      <c r="A178" s="18"/>
      <c r="B178" s="8"/>
      <c r="D178" s="43"/>
      <c r="E178" s="35"/>
      <c r="F178" s="35"/>
      <c r="G178" s="35"/>
      <c r="H178" s="35"/>
      <c r="I178" s="35"/>
      <c r="J178" s="35"/>
      <c r="K178" s="35"/>
      <c r="L178" s="35"/>
      <c r="M178" s="35"/>
      <c r="N178" s="6"/>
    </row>
    <row r="179" spans="1:14">
      <c r="D179" s="43"/>
      <c r="N179" s="6"/>
    </row>
    <row r="180" spans="1:14">
      <c r="D180" s="43"/>
      <c r="N180" s="6"/>
    </row>
    <row r="181" spans="1:14">
      <c r="D181" s="43"/>
      <c r="N181" s="6"/>
    </row>
    <row r="182" spans="1:14">
      <c r="D182" s="43"/>
      <c r="N182" s="6"/>
    </row>
    <row r="183" spans="1:14">
      <c r="D183" s="43"/>
      <c r="N183" s="6"/>
    </row>
    <row r="184" spans="1:14">
      <c r="D184" s="43"/>
      <c r="N184" s="6"/>
    </row>
    <row r="185" spans="1:14">
      <c r="N185" s="6"/>
    </row>
    <row r="186" spans="1:14">
      <c r="N186" s="6"/>
    </row>
    <row r="187" spans="1:14">
      <c r="N187" s="6"/>
    </row>
    <row r="188" spans="1:14">
      <c r="N188" s="6"/>
    </row>
    <row r="189" spans="1:14">
      <c r="N189" s="6"/>
    </row>
    <row r="190" spans="1:14">
      <c r="N190" s="6"/>
    </row>
    <row r="191" spans="1:14">
      <c r="N191" s="6"/>
    </row>
    <row r="192" spans="1:14">
      <c r="N192" s="6"/>
    </row>
    <row r="193" spans="14:14">
      <c r="N193" s="6"/>
    </row>
    <row r="194" spans="14:14">
      <c r="N194" s="6"/>
    </row>
    <row r="195" spans="14:14">
      <c r="N195" s="6"/>
    </row>
    <row r="196" spans="14:14">
      <c r="N196" s="6"/>
    </row>
    <row r="197" spans="14:14">
      <c r="N197" s="6"/>
    </row>
    <row r="198" spans="14:14">
      <c r="N198" s="6"/>
    </row>
    <row r="199" spans="14:14">
      <c r="N199" s="6"/>
    </row>
    <row r="200" spans="14:14">
      <c r="N200" s="6"/>
    </row>
    <row r="201" spans="14:14">
      <c r="N201" s="6"/>
    </row>
    <row r="202" spans="14:14">
      <c r="N202" s="6"/>
    </row>
    <row r="203" spans="14:14">
      <c r="N203" s="6"/>
    </row>
    <row r="204" spans="14:14">
      <c r="N204" s="6"/>
    </row>
    <row r="205" spans="14:14">
      <c r="N205" s="6"/>
    </row>
    <row r="206" spans="14:14">
      <c r="N206" s="6"/>
    </row>
    <row r="207" spans="14:14">
      <c r="N207" s="6"/>
    </row>
    <row r="208" spans="14:14">
      <c r="N208" s="6"/>
    </row>
    <row r="209" spans="14:14">
      <c r="N209" s="6"/>
    </row>
    <row r="210" spans="14:14">
      <c r="N210" s="6"/>
    </row>
    <row r="211" spans="14:14">
      <c r="N211" s="6"/>
    </row>
    <row r="212" spans="14:14">
      <c r="N212" s="6"/>
    </row>
    <row r="213" spans="14:14">
      <c r="N213" s="6"/>
    </row>
    <row r="214" spans="14:14">
      <c r="N214" s="6"/>
    </row>
    <row r="215" spans="14:14">
      <c r="N215" s="6"/>
    </row>
    <row r="216" spans="14:14">
      <c r="N216" s="6"/>
    </row>
    <row r="217" spans="14:14">
      <c r="N217" s="6"/>
    </row>
    <row r="218" spans="14:14">
      <c r="N218" s="6"/>
    </row>
    <row r="219" spans="14:14">
      <c r="N219" s="6"/>
    </row>
    <row r="220" spans="14:14">
      <c r="N220" s="6"/>
    </row>
    <row r="221" spans="14:14">
      <c r="N221" s="6"/>
    </row>
    <row r="222" spans="14:14">
      <c r="N222" s="6"/>
    </row>
    <row r="223" spans="14:14">
      <c r="N223" s="6"/>
    </row>
    <row r="224" spans="14:14">
      <c r="N224" s="6"/>
    </row>
    <row r="225" spans="14:14">
      <c r="N225" s="6"/>
    </row>
    <row r="226" spans="14:14">
      <c r="N226" s="6"/>
    </row>
    <row r="227" spans="14:14">
      <c r="N227" s="6"/>
    </row>
    <row r="228" spans="14:14">
      <c r="N228" s="6"/>
    </row>
    <row r="229" spans="14:14">
      <c r="N229" s="6"/>
    </row>
    <row r="230" spans="14:14">
      <c r="N230" s="6"/>
    </row>
    <row r="231" spans="14:14">
      <c r="N231" s="6"/>
    </row>
    <row r="232" spans="14:14">
      <c r="N232" s="6"/>
    </row>
    <row r="233" spans="14:14">
      <c r="N233" s="6"/>
    </row>
    <row r="234" spans="14:14">
      <c r="N234" s="6"/>
    </row>
    <row r="235" spans="14:14">
      <c r="N235" s="6"/>
    </row>
    <row r="236" spans="14:14">
      <c r="N236" s="6"/>
    </row>
    <row r="237" spans="14:14">
      <c r="N237" s="6"/>
    </row>
    <row r="238" spans="14:14">
      <c r="N238" s="6"/>
    </row>
    <row r="239" spans="14:14">
      <c r="N239" s="6"/>
    </row>
    <row r="240" spans="14:14">
      <c r="N240" s="6"/>
    </row>
    <row r="241" spans="14:14">
      <c r="N241" s="6"/>
    </row>
    <row r="242" spans="14:14">
      <c r="N242" s="6"/>
    </row>
    <row r="243" spans="14:14">
      <c r="N243" s="6"/>
    </row>
    <row r="244" spans="14:14">
      <c r="N244" s="6"/>
    </row>
    <row r="245" spans="14:14">
      <c r="N245" s="6"/>
    </row>
    <row r="246" spans="14:14">
      <c r="N246" s="6"/>
    </row>
    <row r="247" spans="14:14">
      <c r="N247" s="6"/>
    </row>
    <row r="248" spans="14:14">
      <c r="N248" s="6"/>
    </row>
    <row r="249" spans="14:14">
      <c r="N249" s="6"/>
    </row>
    <row r="250" spans="14:14">
      <c r="N250" s="6"/>
    </row>
    <row r="251" spans="14:14">
      <c r="N251" s="6"/>
    </row>
    <row r="252" spans="14:14">
      <c r="N252" s="6"/>
    </row>
    <row r="253" spans="14:14">
      <c r="N253" s="6"/>
    </row>
    <row r="254" spans="14:14">
      <c r="N254" s="6"/>
    </row>
    <row r="255" spans="14:14">
      <c r="N255" s="6"/>
    </row>
    <row r="256" spans="14:14">
      <c r="N256" s="6"/>
    </row>
    <row r="257" spans="14:14">
      <c r="N257" s="6"/>
    </row>
    <row r="258" spans="14:14">
      <c r="N258" s="6"/>
    </row>
    <row r="259" spans="14:14">
      <c r="N259" s="6"/>
    </row>
    <row r="260" spans="14:14">
      <c r="N260" s="6"/>
    </row>
    <row r="261" spans="14:14">
      <c r="N261" s="6"/>
    </row>
    <row r="262" spans="14:14">
      <c r="N262" s="6"/>
    </row>
    <row r="263" spans="14:14">
      <c r="N263" s="6"/>
    </row>
    <row r="264" spans="14:14">
      <c r="N264" s="6"/>
    </row>
    <row r="265" spans="14:14">
      <c r="N265" s="6"/>
    </row>
    <row r="266" spans="14:14">
      <c r="N266" s="6"/>
    </row>
    <row r="267" spans="14:14">
      <c r="N267" s="6"/>
    </row>
    <row r="268" spans="14:14">
      <c r="N268" s="6"/>
    </row>
    <row r="269" spans="14:14">
      <c r="N269" s="6"/>
    </row>
    <row r="270" spans="14:14">
      <c r="N270" s="6"/>
    </row>
    <row r="271" spans="14:14">
      <c r="N271" s="6"/>
    </row>
    <row r="272" spans="14:14">
      <c r="N272" s="6"/>
    </row>
    <row r="273" spans="14:14">
      <c r="N273" s="6"/>
    </row>
    <row r="274" spans="14:14">
      <c r="N274" s="6"/>
    </row>
    <row r="275" spans="14:14">
      <c r="N275" s="6"/>
    </row>
    <row r="276" spans="14:14">
      <c r="N276" s="6"/>
    </row>
    <row r="277" spans="14:14">
      <c r="N277" s="6"/>
    </row>
    <row r="278" spans="14:14">
      <c r="N278" s="6"/>
    </row>
    <row r="279" spans="14:14">
      <c r="N279" s="6"/>
    </row>
    <row r="280" spans="14:14">
      <c r="N280" s="6"/>
    </row>
    <row r="281" spans="14:14">
      <c r="N281" s="6"/>
    </row>
    <row r="282" spans="14:14">
      <c r="N282" s="6"/>
    </row>
    <row r="283" spans="14:14">
      <c r="N283" s="6"/>
    </row>
    <row r="284" spans="14:14">
      <c r="N284" s="6"/>
    </row>
    <row r="285" spans="14:14">
      <c r="N285" s="6"/>
    </row>
    <row r="286" spans="14:14">
      <c r="N286" s="6"/>
    </row>
    <row r="287" spans="14:14">
      <c r="N287" s="6"/>
    </row>
    <row r="288" spans="14:14">
      <c r="N288" s="6"/>
    </row>
    <row r="289" spans="14:14">
      <c r="N289" s="6"/>
    </row>
    <row r="290" spans="14:14" ht="14.1" customHeight="1">
      <c r="N290" s="6"/>
    </row>
    <row r="291" spans="14:14" ht="14.1" customHeight="1">
      <c r="N291" s="6"/>
    </row>
    <row r="292" spans="14:14" ht="14.1" customHeight="1">
      <c r="N292" s="6"/>
    </row>
    <row r="293" spans="14:14">
      <c r="N293" s="6"/>
    </row>
    <row r="294" spans="14:14">
      <c r="N294" s="6"/>
    </row>
    <row r="295" spans="14:14">
      <c r="N295" s="6"/>
    </row>
    <row r="296" spans="14:14">
      <c r="N296" s="6"/>
    </row>
    <row r="297" spans="14:14">
      <c r="N297" s="6"/>
    </row>
    <row r="298" spans="14:14">
      <c r="N298" s="6"/>
    </row>
    <row r="299" spans="14:14">
      <c r="N299" s="6"/>
    </row>
    <row r="300" spans="14:14">
      <c r="N300" s="6"/>
    </row>
    <row r="301" spans="14:14">
      <c r="N301" s="6"/>
    </row>
    <row r="302" spans="14:14">
      <c r="N302" s="6"/>
    </row>
    <row r="303" spans="14:14">
      <c r="N303" s="6"/>
    </row>
    <row r="304" spans="14:14">
      <c r="N304" s="6"/>
    </row>
    <row r="305" spans="14:14">
      <c r="N305" s="6"/>
    </row>
    <row r="306" spans="14:14">
      <c r="N306" s="6"/>
    </row>
    <row r="307" spans="14:14">
      <c r="N307" s="6"/>
    </row>
    <row r="308" spans="14:14">
      <c r="N308" s="6"/>
    </row>
    <row r="309" spans="14:14">
      <c r="N309" s="6"/>
    </row>
    <row r="310" spans="14:14">
      <c r="N310" s="6"/>
    </row>
    <row r="311" spans="14:14">
      <c r="N311" s="6"/>
    </row>
    <row r="312" spans="14:14">
      <c r="N312" s="6"/>
    </row>
    <row r="313" spans="14:14">
      <c r="N313" s="6"/>
    </row>
    <row r="314" spans="14:14">
      <c r="N314" s="6"/>
    </row>
    <row r="315" spans="14:14">
      <c r="N315" s="6"/>
    </row>
    <row r="316" spans="14:14">
      <c r="N316" s="6"/>
    </row>
    <row r="317" spans="14:14">
      <c r="N317" s="6"/>
    </row>
    <row r="318" spans="14:14">
      <c r="N318" s="6"/>
    </row>
    <row r="319" spans="14:14">
      <c r="N319" s="6"/>
    </row>
    <row r="320" spans="14:14">
      <c r="N320" s="6"/>
    </row>
    <row r="321" spans="14:14">
      <c r="N321" s="6"/>
    </row>
    <row r="322" spans="14:14">
      <c r="N322" s="6"/>
    </row>
    <row r="323" spans="14:14">
      <c r="N323" s="6"/>
    </row>
    <row r="324" spans="14:14">
      <c r="N324" s="6"/>
    </row>
    <row r="325" spans="14:14">
      <c r="N325" s="6"/>
    </row>
    <row r="326" spans="14:14">
      <c r="N326" s="6"/>
    </row>
    <row r="327" spans="14:14">
      <c r="N327" s="6"/>
    </row>
    <row r="328" spans="14:14">
      <c r="N328" s="6"/>
    </row>
    <row r="329" spans="14:14">
      <c r="N329" s="6"/>
    </row>
    <row r="330" spans="14:14">
      <c r="N330" s="6"/>
    </row>
    <row r="331" spans="14:14">
      <c r="N331" s="6"/>
    </row>
    <row r="332" spans="14:14">
      <c r="N332" s="6"/>
    </row>
    <row r="333" spans="14:14">
      <c r="N333" s="6"/>
    </row>
    <row r="334" spans="14:14">
      <c r="N334" s="6"/>
    </row>
    <row r="335" spans="14:14">
      <c r="N335" s="6"/>
    </row>
    <row r="336" spans="14:14">
      <c r="N336" s="6"/>
    </row>
    <row r="337" spans="14:14">
      <c r="N337" s="6"/>
    </row>
    <row r="338" spans="14:14">
      <c r="N338" s="6"/>
    </row>
    <row r="339" spans="14:14">
      <c r="N339" s="6"/>
    </row>
    <row r="340" spans="14:14">
      <c r="N340" s="6"/>
    </row>
    <row r="341" spans="14:14">
      <c r="N341" s="6"/>
    </row>
    <row r="342" spans="14:14">
      <c r="N342" s="6"/>
    </row>
    <row r="343" spans="14:14">
      <c r="N343" s="6"/>
    </row>
    <row r="344" spans="14:14">
      <c r="N344" s="6"/>
    </row>
    <row r="345" spans="14:14">
      <c r="N345" s="6"/>
    </row>
    <row r="346" spans="14:14">
      <c r="N346" s="6"/>
    </row>
    <row r="347" spans="14:14">
      <c r="N347" s="6"/>
    </row>
    <row r="348" spans="14:14">
      <c r="N348" s="6"/>
    </row>
    <row r="349" spans="14:14">
      <c r="N349" s="6"/>
    </row>
    <row r="350" spans="14:14">
      <c r="N350" s="6"/>
    </row>
    <row r="351" spans="14:14">
      <c r="N351" s="6"/>
    </row>
    <row r="352" spans="14:14">
      <c r="N352" s="6"/>
    </row>
    <row r="353" spans="14:14">
      <c r="N353" s="6"/>
    </row>
    <row r="354" spans="14:14">
      <c r="N354" s="6"/>
    </row>
    <row r="355" spans="14:14">
      <c r="N355" s="6"/>
    </row>
    <row r="356" spans="14:14">
      <c r="N356" s="6"/>
    </row>
    <row r="357" spans="14:14">
      <c r="N357" s="6"/>
    </row>
    <row r="358" spans="14:14">
      <c r="N358" s="6"/>
    </row>
    <row r="359" spans="14:14">
      <c r="N359" s="6"/>
    </row>
    <row r="360" spans="14:14">
      <c r="N360" s="6"/>
    </row>
    <row r="361" spans="14:14">
      <c r="N361" s="6"/>
    </row>
    <row r="362" spans="14:14" ht="111" customHeight="1">
      <c r="N362" s="6"/>
    </row>
    <row r="363" spans="14:14">
      <c r="N363" s="6"/>
    </row>
    <row r="364" spans="14:14">
      <c r="N364" s="6"/>
    </row>
    <row r="365" spans="14:14">
      <c r="N365" s="6"/>
    </row>
    <row r="366" spans="14:14">
      <c r="N366" s="6"/>
    </row>
    <row r="367" spans="14:14">
      <c r="N367" s="6"/>
    </row>
    <row r="368" spans="14:14">
      <c r="N368" s="6"/>
    </row>
    <row r="369" spans="14:14">
      <c r="N369" s="6"/>
    </row>
    <row r="370" spans="14:14">
      <c r="N370" s="6"/>
    </row>
    <row r="371" spans="14:14" ht="17.100000000000001" customHeight="1">
      <c r="N371" s="6"/>
    </row>
    <row r="372" spans="14:14">
      <c r="N372" s="6"/>
    </row>
    <row r="373" spans="14:14">
      <c r="N373" s="6"/>
    </row>
    <row r="374" spans="14:14">
      <c r="N374" s="6"/>
    </row>
    <row r="375" spans="14:14">
      <c r="N375" s="6"/>
    </row>
    <row r="376" spans="14:14">
      <c r="N376" s="6"/>
    </row>
    <row r="377" spans="14:14">
      <c r="N377" s="6"/>
    </row>
    <row r="378" spans="14:14">
      <c r="N378" s="6"/>
    </row>
    <row r="379" spans="14:14">
      <c r="N379" s="6"/>
    </row>
    <row r="380" spans="14:14">
      <c r="N380" s="6"/>
    </row>
    <row r="381" spans="14:14">
      <c r="N381" s="6"/>
    </row>
    <row r="382" spans="14:14">
      <c r="N382" s="6"/>
    </row>
    <row r="383" spans="14:14">
      <c r="N383" s="6"/>
    </row>
    <row r="384" spans="14:14">
      <c r="N384" s="6"/>
    </row>
    <row r="385" spans="14:14">
      <c r="N385" s="6"/>
    </row>
    <row r="386" spans="14:14">
      <c r="N386" s="6"/>
    </row>
    <row r="387" spans="14:14">
      <c r="N387" s="6"/>
    </row>
    <row r="388" spans="14:14">
      <c r="N388" s="6"/>
    </row>
    <row r="389" spans="14:14">
      <c r="N389" s="6"/>
    </row>
    <row r="390" spans="14:14">
      <c r="N390" s="6"/>
    </row>
    <row r="391" spans="14:14">
      <c r="N391" s="6"/>
    </row>
    <row r="392" spans="14:14">
      <c r="N392" s="6"/>
    </row>
    <row r="393" spans="14:14">
      <c r="N393" s="6"/>
    </row>
    <row r="394" spans="14:14">
      <c r="N394" s="6"/>
    </row>
    <row r="395" spans="14:14">
      <c r="N395" s="6"/>
    </row>
    <row r="396" spans="14:14">
      <c r="N396" s="6"/>
    </row>
    <row r="397" spans="14:14">
      <c r="N397" s="6"/>
    </row>
    <row r="398" spans="14:14">
      <c r="N398" s="6"/>
    </row>
    <row r="399" spans="14:14">
      <c r="N399" s="6"/>
    </row>
    <row r="400" spans="14:14">
      <c r="N400" s="6"/>
    </row>
    <row r="401" spans="1:14">
      <c r="N401" s="6"/>
    </row>
    <row r="402" spans="1:14" s="40" customFormat="1">
      <c r="A402" s="19"/>
      <c r="B402" s="3"/>
      <c r="C402" s="3"/>
      <c r="D402" s="3"/>
      <c r="E402" s="37"/>
      <c r="F402" s="37"/>
      <c r="G402" s="37"/>
      <c r="H402" s="37"/>
      <c r="I402" s="37"/>
      <c r="J402" s="37"/>
      <c r="K402" s="37"/>
      <c r="L402" s="37"/>
      <c r="M402" s="37"/>
      <c r="N402" s="39"/>
    </row>
    <row r="403" spans="1:14">
      <c r="N403" s="6"/>
    </row>
    <row r="404" spans="1:14">
      <c r="N404" s="6"/>
    </row>
    <row r="405" spans="1:14">
      <c r="N405" s="6"/>
    </row>
    <row r="406" spans="1:14">
      <c r="N406" s="6"/>
    </row>
    <row r="407" spans="1:14">
      <c r="N407" s="6"/>
    </row>
    <row r="408" spans="1:14">
      <c r="N408" s="6"/>
    </row>
    <row r="409" spans="1:14">
      <c r="N409" s="6"/>
    </row>
    <row r="410" spans="1:14">
      <c r="N410" s="6"/>
    </row>
    <row r="411" spans="1:14">
      <c r="N411" s="6"/>
    </row>
    <row r="412" spans="1:14">
      <c r="N412" s="6"/>
    </row>
    <row r="413" spans="1:14">
      <c r="N413" s="6"/>
    </row>
    <row r="414" spans="1:14">
      <c r="N414" s="6"/>
    </row>
    <row r="415" spans="1:14">
      <c r="N415" s="6"/>
    </row>
    <row r="416" spans="1:14">
      <c r="N416" s="6"/>
    </row>
    <row r="417" spans="14:14">
      <c r="N417" s="6"/>
    </row>
    <row r="418" spans="14:14">
      <c r="N418" s="6"/>
    </row>
    <row r="419" spans="14:14">
      <c r="N419" s="6"/>
    </row>
    <row r="420" spans="14:14">
      <c r="N420" s="6"/>
    </row>
    <row r="421" spans="14:14">
      <c r="N421" s="6"/>
    </row>
    <row r="422" spans="14:14">
      <c r="N422" s="6"/>
    </row>
    <row r="423" spans="14:14">
      <c r="N423" s="6"/>
    </row>
    <row r="424" spans="14:14">
      <c r="N424" s="6"/>
    </row>
    <row r="425" spans="14:14">
      <c r="N425" s="6"/>
    </row>
    <row r="426" spans="14:14">
      <c r="N426" s="6"/>
    </row>
    <row r="427" spans="14:14">
      <c r="N427" s="6"/>
    </row>
    <row r="428" spans="14:14">
      <c r="N428" s="6"/>
    </row>
    <row r="429" spans="14:14">
      <c r="N429" s="6"/>
    </row>
    <row r="430" spans="14:14">
      <c r="N430" s="6"/>
    </row>
    <row r="431" spans="14:14">
      <c r="N431" s="6"/>
    </row>
    <row r="432" spans="14:14">
      <c r="N432" s="6"/>
    </row>
    <row r="433" spans="14:14">
      <c r="N433" s="6"/>
    </row>
    <row r="434" spans="14:14">
      <c r="N434" s="6"/>
    </row>
    <row r="435" spans="14:14">
      <c r="N435" s="6"/>
    </row>
    <row r="436" spans="14:14">
      <c r="N436" s="6"/>
    </row>
    <row r="437" spans="14:14">
      <c r="N437" s="6"/>
    </row>
    <row r="438" spans="14:14">
      <c r="N438" s="6"/>
    </row>
    <row r="439" spans="14:14">
      <c r="N439" s="6"/>
    </row>
    <row r="440" spans="14:14">
      <c r="N440" s="6"/>
    </row>
    <row r="441" spans="14:14">
      <c r="N441" s="6"/>
    </row>
    <row r="442" spans="14:14">
      <c r="N442" s="6"/>
    </row>
    <row r="443" spans="14:14">
      <c r="N443" s="6"/>
    </row>
    <row r="444" spans="14:14">
      <c r="N444" s="6"/>
    </row>
    <row r="445" spans="14:14">
      <c r="N445" s="6"/>
    </row>
    <row r="446" spans="14:14">
      <c r="N446" s="6"/>
    </row>
    <row r="447" spans="14:14">
      <c r="N447" s="6"/>
    </row>
    <row r="448" spans="14:14">
      <c r="N448" s="6"/>
    </row>
    <row r="449" spans="14:14">
      <c r="N449" s="6"/>
    </row>
    <row r="450" spans="14:14">
      <c r="N450" s="6"/>
    </row>
    <row r="451" spans="14:14">
      <c r="N451" s="6"/>
    </row>
    <row r="452" spans="14:14">
      <c r="N452" s="6"/>
    </row>
    <row r="453" spans="14:14">
      <c r="N453" s="6"/>
    </row>
    <row r="454" spans="14:14">
      <c r="N454" s="6"/>
    </row>
    <row r="455" spans="14:14">
      <c r="N455" s="6"/>
    </row>
    <row r="456" spans="14:14">
      <c r="N456" s="6"/>
    </row>
    <row r="457" spans="14:14">
      <c r="N457" s="6"/>
    </row>
    <row r="458" spans="14:14">
      <c r="N458" s="6"/>
    </row>
    <row r="459" spans="14:14">
      <c r="N459" s="6"/>
    </row>
    <row r="460" spans="14:14">
      <c r="N460" s="6"/>
    </row>
    <row r="461" spans="14:14">
      <c r="N461" s="6"/>
    </row>
    <row r="462" spans="14:14">
      <c r="N462" s="6"/>
    </row>
    <row r="463" spans="14:14">
      <c r="N463" s="6"/>
    </row>
    <row r="464" spans="14:14">
      <c r="N464" s="6"/>
    </row>
    <row r="465" spans="14:14">
      <c r="N465" s="6"/>
    </row>
    <row r="466" spans="14:14">
      <c r="N466" s="6"/>
    </row>
    <row r="467" spans="14:14">
      <c r="N467" s="6"/>
    </row>
    <row r="468" spans="14:14">
      <c r="N468" s="6"/>
    </row>
    <row r="469" spans="14:14">
      <c r="N469" s="6"/>
    </row>
    <row r="470" spans="14:14">
      <c r="N470" s="6"/>
    </row>
    <row r="471" spans="14:14">
      <c r="N471" s="6"/>
    </row>
    <row r="472" spans="14:14">
      <c r="N472" s="6"/>
    </row>
    <row r="473" spans="14:14">
      <c r="N473" s="6"/>
    </row>
    <row r="474" spans="14:14">
      <c r="N474" s="6"/>
    </row>
    <row r="475" spans="14:14">
      <c r="N475" s="6"/>
    </row>
    <row r="476" spans="14:14">
      <c r="N476" s="6"/>
    </row>
    <row r="477" spans="14:14">
      <c r="N477" s="6"/>
    </row>
    <row r="478" spans="14:14">
      <c r="N478" s="6"/>
    </row>
    <row r="479" spans="14:14">
      <c r="N479" s="6"/>
    </row>
    <row r="480" spans="14:14">
      <c r="N480" s="6"/>
    </row>
    <row r="481" spans="1:14">
      <c r="N481" s="6"/>
    </row>
    <row r="482" spans="1:14">
      <c r="N482" s="6"/>
    </row>
    <row r="483" spans="1:14">
      <c r="N483" s="6"/>
    </row>
    <row r="484" spans="1:14">
      <c r="N484" s="6"/>
    </row>
    <row r="485" spans="1:14">
      <c r="N485" s="6"/>
    </row>
    <row r="486" spans="1:14">
      <c r="N486" s="6"/>
    </row>
    <row r="487" spans="1:14">
      <c r="N487" s="6"/>
    </row>
    <row r="488" spans="1:14">
      <c r="N488" s="6"/>
    </row>
    <row r="489" spans="1:14">
      <c r="N489" s="6"/>
    </row>
    <row r="490" spans="1:14">
      <c r="N490" s="6"/>
    </row>
    <row r="491" spans="1:14">
      <c r="N491" s="6"/>
    </row>
    <row r="492" spans="1:14">
      <c r="N492" s="6"/>
    </row>
    <row r="493" spans="1:14">
      <c r="N493" s="6"/>
    </row>
    <row r="494" spans="1:14" s="40" customFormat="1">
      <c r="A494" s="19"/>
      <c r="B494" s="3"/>
      <c r="C494" s="3"/>
      <c r="D494" s="3"/>
      <c r="E494" s="37"/>
      <c r="F494" s="37"/>
      <c r="G494" s="37"/>
      <c r="H494" s="37"/>
      <c r="I494" s="37"/>
      <c r="J494" s="37"/>
      <c r="K494" s="37"/>
      <c r="L494" s="37"/>
      <c r="M494" s="37"/>
      <c r="N494" s="39"/>
    </row>
    <row r="495" spans="1:14">
      <c r="N495" s="6"/>
    </row>
    <row r="496" spans="1:14" ht="14.1" customHeight="1">
      <c r="N496" s="6"/>
    </row>
    <row r="497" spans="1:14">
      <c r="N497" s="6"/>
    </row>
    <row r="498" spans="1:14">
      <c r="N498" s="6"/>
    </row>
    <row r="499" spans="1:14">
      <c r="N499" s="6"/>
    </row>
    <row r="500" spans="1:14">
      <c r="N500" s="6"/>
    </row>
    <row r="501" spans="1:14">
      <c r="N501" s="6"/>
    </row>
    <row r="502" spans="1:14">
      <c r="N502" s="6"/>
    </row>
    <row r="503" spans="1:14">
      <c r="N503" s="6"/>
    </row>
    <row r="504" spans="1:14" s="40" customFormat="1">
      <c r="A504" s="19"/>
      <c r="B504" s="3"/>
      <c r="C504" s="3"/>
      <c r="D504" s="3"/>
      <c r="E504" s="37"/>
      <c r="F504" s="37"/>
      <c r="G504" s="37"/>
      <c r="H504" s="37"/>
      <c r="I504" s="37"/>
      <c r="J504" s="37"/>
      <c r="K504" s="37"/>
      <c r="L504" s="37"/>
      <c r="M504" s="37"/>
      <c r="N504" s="39"/>
    </row>
    <row r="505" spans="1:14">
      <c r="N505" s="6"/>
    </row>
    <row r="506" spans="1:14" s="40" customFormat="1">
      <c r="A506" s="19"/>
      <c r="B506" s="3"/>
      <c r="C506" s="3"/>
      <c r="D506" s="3"/>
      <c r="E506" s="37"/>
      <c r="F506" s="37"/>
      <c r="G506" s="37"/>
      <c r="H506" s="37"/>
      <c r="I506" s="37"/>
      <c r="J506" s="37"/>
      <c r="K506" s="37"/>
      <c r="L506" s="37"/>
      <c r="M506" s="37"/>
      <c r="N506" s="39"/>
    </row>
    <row r="507" spans="1:14">
      <c r="N507" s="6"/>
    </row>
    <row r="508" spans="1:14">
      <c r="N508" s="6"/>
    </row>
    <row r="509" spans="1:14">
      <c r="N509" s="6"/>
    </row>
    <row r="510" spans="1:14" s="40" customFormat="1">
      <c r="A510" s="19"/>
      <c r="B510" s="3"/>
      <c r="C510" s="3"/>
      <c r="D510" s="3"/>
      <c r="E510" s="37"/>
      <c r="F510" s="37"/>
      <c r="G510" s="37"/>
      <c r="H510" s="37"/>
      <c r="I510" s="37"/>
      <c r="J510" s="37"/>
      <c r="K510" s="37"/>
      <c r="L510" s="37"/>
      <c r="M510" s="37"/>
      <c r="N510" s="39"/>
    </row>
    <row r="511" spans="1:14">
      <c r="N511" s="6"/>
    </row>
    <row r="512" spans="1:14" s="40" customFormat="1">
      <c r="A512" s="19"/>
      <c r="B512" s="3"/>
      <c r="C512" s="3"/>
      <c r="D512" s="3"/>
      <c r="E512" s="37"/>
      <c r="F512" s="37"/>
      <c r="G512" s="37"/>
      <c r="H512" s="37"/>
      <c r="I512" s="37"/>
      <c r="J512" s="37"/>
      <c r="K512" s="37"/>
      <c r="L512" s="37"/>
      <c r="M512" s="37"/>
      <c r="N512" s="39"/>
    </row>
    <row r="513" spans="1:14">
      <c r="N513" s="6"/>
    </row>
    <row r="514" spans="1:14" s="40" customFormat="1">
      <c r="A514" s="19"/>
      <c r="B514" s="3"/>
      <c r="C514" s="3"/>
      <c r="D514" s="3"/>
      <c r="E514" s="37"/>
      <c r="F514" s="37"/>
      <c r="G514" s="37"/>
      <c r="H514" s="37"/>
      <c r="I514" s="37"/>
      <c r="J514" s="37"/>
      <c r="K514" s="37"/>
      <c r="L514" s="37"/>
      <c r="M514" s="37"/>
      <c r="N514" s="39"/>
    </row>
    <row r="515" spans="1:14">
      <c r="N515" s="6"/>
    </row>
    <row r="516" spans="1:14">
      <c r="N516" s="6"/>
    </row>
    <row r="517" spans="1:14">
      <c r="N517" s="6"/>
    </row>
    <row r="518" spans="1:14">
      <c r="N518" s="6"/>
    </row>
    <row r="519" spans="1:14">
      <c r="N519" s="6"/>
    </row>
    <row r="520" spans="1:14">
      <c r="N520" s="6"/>
    </row>
    <row r="521" spans="1:14">
      <c r="N521" s="6"/>
    </row>
    <row r="522" spans="1:14" s="40" customFormat="1">
      <c r="A522" s="19"/>
      <c r="B522" s="3"/>
      <c r="C522" s="3"/>
      <c r="D522" s="3"/>
      <c r="E522" s="37"/>
      <c r="F522" s="37"/>
      <c r="G522" s="37"/>
      <c r="H522" s="37"/>
      <c r="I522" s="37"/>
      <c r="J522" s="37"/>
      <c r="K522" s="37"/>
      <c r="L522" s="37"/>
      <c r="M522" s="37"/>
      <c r="N522" s="39"/>
    </row>
    <row r="523" spans="1:14">
      <c r="N523" s="6"/>
    </row>
    <row r="524" spans="1:14">
      <c r="N524" s="6"/>
    </row>
    <row r="525" spans="1:14">
      <c r="N525" s="6"/>
    </row>
    <row r="526" spans="1:14">
      <c r="N526" s="6"/>
    </row>
    <row r="527" spans="1:14">
      <c r="N527" s="6"/>
    </row>
    <row r="528" spans="1:14">
      <c r="N528" s="6"/>
    </row>
    <row r="529" spans="1:14">
      <c r="N529" s="6"/>
    </row>
    <row r="530" spans="1:14">
      <c r="N530" s="6"/>
    </row>
    <row r="531" spans="1:14">
      <c r="N531" s="6"/>
    </row>
    <row r="532" spans="1:14">
      <c r="N532" s="6"/>
    </row>
    <row r="533" spans="1:14">
      <c r="N533" s="6"/>
    </row>
    <row r="534" spans="1:14" s="40" customFormat="1">
      <c r="A534" s="19"/>
      <c r="B534" s="3"/>
      <c r="C534" s="3"/>
      <c r="D534" s="3"/>
      <c r="E534" s="37"/>
      <c r="F534" s="37"/>
      <c r="G534" s="37"/>
      <c r="H534" s="37"/>
      <c r="I534" s="37"/>
      <c r="J534" s="37"/>
      <c r="K534" s="37"/>
      <c r="L534" s="37"/>
      <c r="M534" s="37"/>
      <c r="N534" s="39"/>
    </row>
    <row r="535" spans="1:14">
      <c r="N535" s="6"/>
    </row>
    <row r="536" spans="1:14" s="40" customFormat="1">
      <c r="A536" s="19"/>
      <c r="B536" s="3"/>
      <c r="C536" s="3"/>
      <c r="D536" s="3"/>
      <c r="E536" s="37"/>
      <c r="F536" s="37"/>
      <c r="G536" s="37"/>
      <c r="H536" s="37"/>
      <c r="I536" s="37"/>
      <c r="J536" s="37"/>
      <c r="K536" s="37"/>
      <c r="L536" s="37"/>
      <c r="M536" s="37"/>
      <c r="N536" s="39"/>
    </row>
    <row r="537" spans="1:14">
      <c r="N537" s="6"/>
    </row>
    <row r="538" spans="1:14" s="40" customFormat="1">
      <c r="A538" s="19"/>
      <c r="B538" s="3"/>
      <c r="C538" s="3"/>
      <c r="D538" s="3"/>
      <c r="E538" s="37"/>
      <c r="F538" s="37"/>
      <c r="G538" s="37"/>
      <c r="H538" s="37"/>
      <c r="I538" s="37"/>
      <c r="J538" s="37"/>
      <c r="K538" s="37"/>
      <c r="L538" s="37"/>
      <c r="M538" s="37"/>
      <c r="N538" s="39"/>
    </row>
    <row r="539" spans="1:14">
      <c r="N539" s="6"/>
    </row>
    <row r="540" spans="1:14" s="40" customFormat="1">
      <c r="A540" s="19"/>
      <c r="B540" s="3"/>
      <c r="C540" s="3"/>
      <c r="D540" s="3"/>
      <c r="E540" s="37"/>
      <c r="F540" s="37"/>
      <c r="G540" s="37"/>
      <c r="H540" s="37"/>
      <c r="I540" s="37"/>
      <c r="J540" s="37"/>
      <c r="K540" s="37"/>
      <c r="L540" s="37"/>
      <c r="M540" s="37"/>
      <c r="N540" s="39"/>
    </row>
    <row r="541" spans="1:14">
      <c r="N541" s="6"/>
    </row>
    <row r="542" spans="1:14" s="40" customFormat="1">
      <c r="A542" s="19"/>
      <c r="B542" s="3"/>
      <c r="C542" s="3"/>
      <c r="D542" s="3"/>
      <c r="E542" s="37"/>
      <c r="F542" s="37"/>
      <c r="G542" s="37"/>
      <c r="H542" s="37"/>
      <c r="I542" s="37"/>
      <c r="J542" s="37"/>
      <c r="K542" s="37"/>
      <c r="L542" s="37"/>
      <c r="M542" s="37"/>
      <c r="N542" s="39"/>
    </row>
    <row r="543" spans="1:14">
      <c r="N543" s="6"/>
    </row>
    <row r="544" spans="1:14">
      <c r="N544" s="6"/>
    </row>
    <row r="545" spans="1:14">
      <c r="N545" s="6"/>
    </row>
    <row r="546" spans="1:14" s="40" customFormat="1">
      <c r="A546" s="19"/>
      <c r="B546" s="3"/>
      <c r="C546" s="3"/>
      <c r="D546" s="3"/>
      <c r="E546" s="37"/>
      <c r="F546" s="37"/>
      <c r="G546" s="37"/>
      <c r="H546" s="37"/>
      <c r="I546" s="37"/>
      <c r="J546" s="37"/>
      <c r="K546" s="37"/>
      <c r="L546" s="37"/>
      <c r="M546" s="37"/>
      <c r="N546" s="39"/>
    </row>
    <row r="547" spans="1:14">
      <c r="N547" s="6"/>
    </row>
    <row r="548" spans="1:14">
      <c r="N548" s="6"/>
    </row>
    <row r="549" spans="1:14">
      <c r="N549" s="6"/>
    </row>
    <row r="550" spans="1:14" s="40" customFormat="1">
      <c r="A550" s="19"/>
      <c r="B550" s="3"/>
      <c r="C550" s="3"/>
      <c r="D550" s="3"/>
      <c r="E550" s="37"/>
      <c r="F550" s="37"/>
      <c r="G550" s="37"/>
      <c r="H550" s="37"/>
      <c r="I550" s="37"/>
      <c r="J550" s="37"/>
      <c r="K550" s="37"/>
      <c r="L550" s="37"/>
      <c r="M550" s="37"/>
      <c r="N550" s="39"/>
    </row>
    <row r="551" spans="1:14">
      <c r="N551" s="6"/>
    </row>
    <row r="552" spans="1:14">
      <c r="N552" s="6"/>
    </row>
    <row r="553" spans="1:14">
      <c r="N553" s="6"/>
    </row>
    <row r="554" spans="1:14" s="40" customFormat="1">
      <c r="A554" s="19"/>
      <c r="B554" s="3"/>
      <c r="C554" s="3"/>
      <c r="D554" s="3"/>
      <c r="E554" s="37"/>
      <c r="F554" s="37"/>
      <c r="G554" s="37"/>
      <c r="H554" s="37"/>
      <c r="I554" s="37"/>
      <c r="J554" s="37"/>
      <c r="K554" s="37"/>
      <c r="L554" s="37"/>
      <c r="M554" s="37"/>
      <c r="N554" s="39"/>
    </row>
    <row r="555" spans="1:14">
      <c r="N555" s="6"/>
    </row>
    <row r="556" spans="1:14" s="40" customFormat="1">
      <c r="A556" s="19"/>
      <c r="B556" s="3"/>
      <c r="C556" s="3"/>
      <c r="D556" s="3"/>
      <c r="E556" s="37"/>
      <c r="F556" s="37"/>
      <c r="G556" s="37"/>
      <c r="H556" s="37"/>
      <c r="I556" s="37"/>
      <c r="J556" s="37"/>
      <c r="K556" s="37"/>
      <c r="L556" s="37"/>
      <c r="M556" s="37"/>
      <c r="N556" s="39"/>
    </row>
    <row r="557" spans="1:14">
      <c r="N557" s="6"/>
    </row>
    <row r="558" spans="1:14" s="40" customFormat="1">
      <c r="A558" s="19"/>
      <c r="B558" s="3"/>
      <c r="C558" s="3"/>
      <c r="D558" s="3"/>
      <c r="E558" s="37"/>
      <c r="F558" s="37"/>
      <c r="G558" s="37"/>
      <c r="H558" s="37"/>
      <c r="I558" s="37"/>
      <c r="J558" s="37"/>
      <c r="K558" s="37"/>
      <c r="L558" s="37"/>
      <c r="M558" s="37"/>
      <c r="N558" s="39"/>
    </row>
    <row r="559" spans="1:14">
      <c r="N559" s="6"/>
    </row>
    <row r="560" spans="1:14">
      <c r="N560" s="6"/>
    </row>
    <row r="561" spans="1:14">
      <c r="N561" s="6"/>
    </row>
    <row r="562" spans="1:14">
      <c r="N562" s="6"/>
    </row>
    <row r="563" spans="1:14">
      <c r="N563" s="6"/>
    </row>
    <row r="564" spans="1:14">
      <c r="N564" s="6"/>
    </row>
    <row r="565" spans="1:14">
      <c r="N565" s="6"/>
    </row>
    <row r="566" spans="1:14">
      <c r="N566" s="6"/>
    </row>
    <row r="567" spans="1:14">
      <c r="N567" s="6"/>
    </row>
    <row r="568" spans="1:14" s="40" customFormat="1">
      <c r="A568" s="19"/>
      <c r="B568" s="3"/>
      <c r="C568" s="3"/>
      <c r="D568" s="3"/>
      <c r="E568" s="37"/>
      <c r="F568" s="37"/>
      <c r="G568" s="37"/>
      <c r="H568" s="37"/>
      <c r="I568" s="37"/>
      <c r="J568" s="37"/>
      <c r="K568" s="37"/>
      <c r="L568" s="37"/>
      <c r="M568" s="37"/>
      <c r="N568" s="39"/>
    </row>
    <row r="569" spans="1:14">
      <c r="N569" s="6"/>
    </row>
    <row r="570" spans="1:14">
      <c r="N570" s="6"/>
    </row>
    <row r="571" spans="1:14">
      <c r="N571" s="6"/>
    </row>
    <row r="572" spans="1:14">
      <c r="N572" s="6"/>
    </row>
    <row r="573" spans="1:14">
      <c r="N573" s="6"/>
    </row>
    <row r="574" spans="1:14">
      <c r="N574" s="6"/>
    </row>
    <row r="575" spans="1:14">
      <c r="N575" s="6"/>
    </row>
    <row r="576" spans="1:14">
      <c r="N576" s="6"/>
    </row>
    <row r="577" spans="1:14">
      <c r="N577" s="6"/>
    </row>
    <row r="578" spans="1:14">
      <c r="N578" s="6"/>
    </row>
    <row r="579" spans="1:14">
      <c r="N579" s="6"/>
    </row>
    <row r="580" spans="1:14" s="40" customFormat="1">
      <c r="A580" s="19"/>
      <c r="B580" s="3"/>
      <c r="C580" s="3"/>
      <c r="D580" s="3"/>
      <c r="E580" s="37"/>
      <c r="F580" s="37"/>
      <c r="G580" s="37"/>
      <c r="H580" s="37"/>
      <c r="I580" s="37"/>
      <c r="J580" s="37"/>
      <c r="K580" s="37"/>
      <c r="L580" s="37"/>
      <c r="M580" s="37"/>
      <c r="N580" s="39"/>
    </row>
    <row r="581" spans="1:14">
      <c r="N581" s="6"/>
    </row>
    <row r="582" spans="1:14" s="40" customFormat="1">
      <c r="A582" s="19"/>
      <c r="B582" s="3"/>
      <c r="C582" s="3"/>
      <c r="D582" s="3"/>
      <c r="E582" s="37"/>
      <c r="F582" s="37"/>
      <c r="G582" s="37"/>
      <c r="H582" s="37"/>
      <c r="I582" s="37"/>
      <c r="J582" s="37"/>
      <c r="K582" s="37"/>
      <c r="L582" s="37"/>
      <c r="M582" s="37"/>
      <c r="N582" s="39"/>
    </row>
    <row r="583" spans="1:14">
      <c r="N583" s="6"/>
    </row>
    <row r="584" spans="1:14" s="40" customFormat="1">
      <c r="A584" s="19"/>
      <c r="B584" s="3"/>
      <c r="C584" s="3"/>
      <c r="D584" s="3"/>
      <c r="E584" s="37"/>
      <c r="F584" s="37"/>
      <c r="G584" s="37"/>
      <c r="H584" s="37"/>
      <c r="I584" s="37"/>
      <c r="J584" s="37"/>
      <c r="K584" s="37"/>
      <c r="L584" s="37"/>
      <c r="M584" s="37"/>
      <c r="N584" s="39"/>
    </row>
    <row r="585" spans="1:14">
      <c r="N585" s="6"/>
    </row>
    <row r="586" spans="1:14" s="40" customFormat="1">
      <c r="A586" s="19"/>
      <c r="B586" s="3"/>
      <c r="C586" s="3"/>
      <c r="D586" s="3"/>
      <c r="E586" s="37"/>
      <c r="F586" s="37"/>
      <c r="G586" s="37"/>
      <c r="H586" s="37"/>
      <c r="I586" s="37"/>
      <c r="J586" s="37"/>
      <c r="K586" s="37"/>
      <c r="L586" s="37"/>
      <c r="M586" s="37"/>
      <c r="N586" s="39"/>
    </row>
    <row r="587" spans="1:14">
      <c r="N587" s="6"/>
    </row>
    <row r="588" spans="1:14">
      <c r="N588" s="6"/>
    </row>
    <row r="589" spans="1:14">
      <c r="N589" s="6"/>
    </row>
    <row r="590" spans="1:14">
      <c r="N590" s="6"/>
    </row>
    <row r="591" spans="1:14">
      <c r="N591" s="6"/>
    </row>
    <row r="592" spans="1:14">
      <c r="N592" s="6"/>
    </row>
    <row r="593" spans="1:14">
      <c r="N593" s="6"/>
    </row>
    <row r="594" spans="1:14">
      <c r="N594" s="6"/>
    </row>
    <row r="595" spans="1:14">
      <c r="N595" s="6"/>
    </row>
    <row r="596" spans="1:14">
      <c r="N596" s="6"/>
    </row>
    <row r="597" spans="1:14">
      <c r="N597" s="6"/>
    </row>
    <row r="598" spans="1:14">
      <c r="N598" s="6"/>
    </row>
    <row r="599" spans="1:14">
      <c r="N599" s="6"/>
    </row>
    <row r="600" spans="1:14" s="40" customFormat="1">
      <c r="A600" s="19"/>
      <c r="B600" s="3"/>
      <c r="C600" s="3"/>
      <c r="D600" s="3"/>
      <c r="E600" s="37"/>
      <c r="F600" s="37"/>
      <c r="G600" s="37"/>
      <c r="H600" s="37"/>
      <c r="I600" s="37"/>
      <c r="J600" s="37"/>
      <c r="K600" s="37"/>
      <c r="L600" s="37"/>
      <c r="M600" s="37"/>
      <c r="N600" s="39"/>
    </row>
    <row r="601" spans="1:14">
      <c r="N601" s="6"/>
    </row>
    <row r="602" spans="1:14" s="40" customFormat="1">
      <c r="A602" s="19"/>
      <c r="B602" s="3"/>
      <c r="C602" s="3"/>
      <c r="D602" s="3"/>
      <c r="E602" s="37"/>
      <c r="F602" s="37"/>
      <c r="G602" s="37"/>
      <c r="H602" s="37"/>
      <c r="I602" s="37"/>
      <c r="J602" s="37"/>
      <c r="K602" s="37"/>
      <c r="L602" s="37"/>
      <c r="M602" s="37"/>
      <c r="N602" s="39"/>
    </row>
    <row r="603" spans="1:14">
      <c r="N603" s="6"/>
    </row>
    <row r="604" spans="1:14">
      <c r="N604" s="6"/>
    </row>
    <row r="605" spans="1:14">
      <c r="N605" s="6"/>
    </row>
    <row r="606" spans="1:14" s="40" customFormat="1">
      <c r="A606" s="19"/>
      <c r="B606" s="3"/>
      <c r="C606" s="3"/>
      <c r="D606" s="3"/>
      <c r="E606" s="37"/>
      <c r="F606" s="37"/>
      <c r="G606" s="37"/>
      <c r="H606" s="37"/>
      <c r="I606" s="37"/>
      <c r="J606" s="37"/>
      <c r="K606" s="37"/>
      <c r="L606" s="37"/>
      <c r="M606" s="37"/>
      <c r="N606" s="39"/>
    </row>
    <row r="607" spans="1:14">
      <c r="N607" s="6"/>
    </row>
    <row r="608" spans="1:14" s="40" customFormat="1">
      <c r="A608" s="19"/>
      <c r="B608" s="3"/>
      <c r="C608" s="3"/>
      <c r="D608" s="3"/>
      <c r="E608" s="37"/>
      <c r="F608" s="37"/>
      <c r="G608" s="37"/>
      <c r="H608" s="37"/>
      <c r="I608" s="37"/>
      <c r="J608" s="37"/>
      <c r="K608" s="37"/>
      <c r="L608" s="37"/>
      <c r="M608" s="37"/>
      <c r="N608" s="39"/>
    </row>
    <row r="609" spans="1:14">
      <c r="N609" s="6"/>
    </row>
    <row r="610" spans="1:14">
      <c r="N610" s="6"/>
    </row>
    <row r="611" spans="1:14">
      <c r="N611" s="6"/>
    </row>
    <row r="612" spans="1:14" s="40" customFormat="1">
      <c r="A612" s="19"/>
      <c r="B612" s="3"/>
      <c r="C612" s="3"/>
      <c r="D612" s="3"/>
      <c r="E612" s="37"/>
      <c r="F612" s="37"/>
      <c r="G612" s="37"/>
      <c r="H612" s="37"/>
      <c r="I612" s="37"/>
      <c r="J612" s="37"/>
      <c r="K612" s="37"/>
      <c r="L612" s="37"/>
      <c r="M612" s="37"/>
      <c r="N612" s="39"/>
    </row>
    <row r="613" spans="1:14">
      <c r="N613" s="6"/>
    </row>
    <row r="614" spans="1:14" s="40" customFormat="1">
      <c r="A614" s="19"/>
      <c r="B614" s="3"/>
      <c r="C614" s="3"/>
      <c r="D614" s="3"/>
      <c r="E614" s="37"/>
      <c r="F614" s="37"/>
      <c r="G614" s="37"/>
      <c r="H614" s="37"/>
      <c r="I614" s="37"/>
      <c r="J614" s="37"/>
      <c r="K614" s="37"/>
      <c r="L614" s="37"/>
      <c r="M614" s="37"/>
      <c r="N614" s="39"/>
    </row>
    <row r="615" spans="1:14">
      <c r="N615" s="6"/>
    </row>
    <row r="616" spans="1:14">
      <c r="N616" s="6"/>
    </row>
    <row r="617" spans="1:14">
      <c r="N617" s="6"/>
    </row>
    <row r="618" spans="1:14">
      <c r="N618" s="6"/>
    </row>
    <row r="619" spans="1:14">
      <c r="N619" s="6"/>
    </row>
    <row r="620" spans="1:14">
      <c r="N620" s="6"/>
    </row>
    <row r="621" spans="1:14">
      <c r="N621" s="6"/>
    </row>
    <row r="622" spans="1:14">
      <c r="N622" s="6"/>
    </row>
    <row r="623" spans="1:14">
      <c r="N623" s="6"/>
    </row>
    <row r="624" spans="1:14">
      <c r="N624" s="6"/>
    </row>
    <row r="625" spans="1:14">
      <c r="N625" s="6"/>
    </row>
    <row r="626" spans="1:14">
      <c r="N626" s="6"/>
    </row>
    <row r="627" spans="1:14">
      <c r="N627" s="6"/>
    </row>
    <row r="628" spans="1:14">
      <c r="N628" s="6"/>
    </row>
    <row r="629" spans="1:14" customFormat="1">
      <c r="A629" s="19"/>
      <c r="B629" s="3"/>
      <c r="C629" s="3"/>
      <c r="D629" s="3"/>
      <c r="E629" s="37"/>
      <c r="F629" s="37"/>
      <c r="G629" s="37"/>
      <c r="H629" s="37"/>
      <c r="I629" s="37"/>
      <c r="J629" s="37"/>
      <c r="K629" s="37"/>
      <c r="L629" s="37"/>
      <c r="M629" s="37"/>
      <c r="N629" s="4"/>
    </row>
    <row r="630" spans="1:14" customFormat="1">
      <c r="A630" s="19"/>
      <c r="B630" s="3"/>
      <c r="C630" s="3"/>
      <c r="D630" s="3"/>
      <c r="E630" s="37"/>
      <c r="F630" s="37"/>
      <c r="G630" s="37"/>
      <c r="H630" s="37"/>
      <c r="I630" s="37"/>
      <c r="J630" s="37"/>
      <c r="K630" s="37"/>
      <c r="L630" s="37"/>
      <c r="M630" s="37"/>
      <c r="N630" s="4"/>
    </row>
    <row r="631" spans="1:14" customFormat="1">
      <c r="A631" s="19"/>
      <c r="B631" s="3"/>
      <c r="C631" s="3"/>
      <c r="D631" s="3"/>
      <c r="E631" s="37"/>
      <c r="F631" s="37"/>
      <c r="G631" s="37"/>
      <c r="H631" s="37"/>
      <c r="I631" s="37"/>
      <c r="J631" s="37"/>
      <c r="K631" s="37"/>
      <c r="L631" s="37"/>
      <c r="M631" s="37"/>
      <c r="N631" s="4"/>
    </row>
    <row r="632" spans="1:14">
      <c r="N632" s="6"/>
    </row>
    <row r="633" spans="1:14">
      <c r="N633" s="6"/>
    </row>
    <row r="634" spans="1:14">
      <c r="N634" s="6"/>
    </row>
    <row r="635" spans="1:14">
      <c r="N635" s="6"/>
    </row>
    <row r="636" spans="1:14">
      <c r="N636" s="6"/>
    </row>
    <row r="637" spans="1:14">
      <c r="N637" s="6"/>
    </row>
    <row r="638" spans="1:14">
      <c r="N638" s="6"/>
    </row>
    <row r="639" spans="1:14">
      <c r="N639" s="6"/>
    </row>
    <row r="640" spans="1:14">
      <c r="N640" s="6"/>
    </row>
    <row r="641" spans="14:14">
      <c r="N641" s="6"/>
    </row>
    <row r="642" spans="14:14">
      <c r="N642" s="6"/>
    </row>
    <row r="643" spans="14:14">
      <c r="N643" s="6"/>
    </row>
    <row r="644" spans="14:14">
      <c r="N644" s="6"/>
    </row>
    <row r="645" spans="14:14">
      <c r="N645" s="6"/>
    </row>
    <row r="646" spans="14:14">
      <c r="N646" s="6"/>
    </row>
    <row r="647" spans="14:14">
      <c r="N647" s="6"/>
    </row>
    <row r="648" spans="14:14">
      <c r="N648" s="6"/>
    </row>
    <row r="649" spans="14:14">
      <c r="N649" s="6"/>
    </row>
    <row r="650" spans="14:14">
      <c r="N650" s="6"/>
    </row>
    <row r="651" spans="14:14">
      <c r="N651" s="6"/>
    </row>
    <row r="652" spans="14:14">
      <c r="N652" s="6"/>
    </row>
    <row r="653" spans="14:14">
      <c r="N653" s="6"/>
    </row>
    <row r="654" spans="14:14">
      <c r="N654" s="6"/>
    </row>
    <row r="655" spans="14:14">
      <c r="N655" s="6"/>
    </row>
    <row r="656" spans="14:14">
      <c r="N656" s="6"/>
    </row>
    <row r="657" spans="14:14">
      <c r="N657" s="6"/>
    </row>
    <row r="658" spans="14:14">
      <c r="N658" s="6"/>
    </row>
    <row r="659" spans="14:14">
      <c r="N659" s="6"/>
    </row>
    <row r="660" spans="14:14">
      <c r="N660" s="6"/>
    </row>
    <row r="661" spans="14:14">
      <c r="N661" s="6"/>
    </row>
    <row r="662" spans="14:14">
      <c r="N662" s="6"/>
    </row>
    <row r="663" spans="14:14">
      <c r="N663" s="6"/>
    </row>
    <row r="664" spans="14:14">
      <c r="N664" s="6"/>
    </row>
    <row r="665" spans="14:14">
      <c r="N665" s="6"/>
    </row>
    <row r="666" spans="14:14">
      <c r="N666" s="6"/>
    </row>
    <row r="667" spans="14:14">
      <c r="N667" s="6"/>
    </row>
    <row r="668" spans="14:14">
      <c r="N668" s="6"/>
    </row>
    <row r="669" spans="14:14">
      <c r="N669" s="6"/>
    </row>
    <row r="670" spans="14:14">
      <c r="N670" s="6"/>
    </row>
    <row r="671" spans="14:14">
      <c r="N671" s="6"/>
    </row>
    <row r="672" spans="14:14">
      <c r="N672" s="6"/>
    </row>
    <row r="673" spans="14:14">
      <c r="N673" s="6"/>
    </row>
    <row r="674" spans="14:14">
      <c r="N674" s="6"/>
    </row>
    <row r="675" spans="14:14">
      <c r="N675" s="6"/>
    </row>
    <row r="676" spans="14:14">
      <c r="N676" s="6"/>
    </row>
    <row r="677" spans="14:14">
      <c r="N677" s="6"/>
    </row>
    <row r="678" spans="14:14">
      <c r="N678" s="6"/>
    </row>
    <row r="679" spans="14:14">
      <c r="N679" s="6"/>
    </row>
    <row r="680" spans="14:14">
      <c r="N680" s="6"/>
    </row>
    <row r="681" spans="14:14">
      <c r="N681" s="6"/>
    </row>
    <row r="682" spans="14:14">
      <c r="N682" s="6"/>
    </row>
    <row r="683" spans="14:14">
      <c r="N683" s="6"/>
    </row>
    <row r="684" spans="14:14">
      <c r="N684" s="6"/>
    </row>
    <row r="685" spans="14:14">
      <c r="N685" s="6"/>
    </row>
    <row r="686" spans="14:14">
      <c r="N686" s="6"/>
    </row>
    <row r="687" spans="14:14">
      <c r="N687" s="6"/>
    </row>
    <row r="688" spans="14:14">
      <c r="N688" s="6"/>
    </row>
    <row r="689" spans="14:14">
      <c r="N689" s="6"/>
    </row>
    <row r="690" spans="14:14">
      <c r="N690" s="6"/>
    </row>
    <row r="691" spans="14:14">
      <c r="N691" s="6"/>
    </row>
    <row r="692" spans="14:14">
      <c r="N692" s="6"/>
    </row>
    <row r="693" spans="14:14">
      <c r="N693" s="6"/>
    </row>
    <row r="694" spans="14:14">
      <c r="N694" s="6"/>
    </row>
    <row r="695" spans="14:14">
      <c r="N695" s="6"/>
    </row>
    <row r="696" spans="14:14">
      <c r="N696" s="6"/>
    </row>
    <row r="697" spans="14:14">
      <c r="N697" s="6"/>
    </row>
    <row r="698" spans="14:14">
      <c r="N698" s="6"/>
    </row>
    <row r="699" spans="14:14">
      <c r="N699" s="6"/>
    </row>
    <row r="700" spans="14:14">
      <c r="N700" s="6"/>
    </row>
    <row r="701" spans="14:14">
      <c r="N701" s="6"/>
    </row>
    <row r="702" spans="14:14">
      <c r="N702" s="6"/>
    </row>
    <row r="703" spans="14:14">
      <c r="N703" s="6"/>
    </row>
    <row r="704" spans="14:14">
      <c r="N704" s="6"/>
    </row>
    <row r="705" spans="14:14">
      <c r="N705" s="6"/>
    </row>
    <row r="706" spans="14:14">
      <c r="N706" s="6"/>
    </row>
    <row r="707" spans="14:14">
      <c r="N707" s="6"/>
    </row>
    <row r="708" spans="14:14">
      <c r="N708" s="6"/>
    </row>
    <row r="709" spans="14:14">
      <c r="N709" s="6"/>
    </row>
    <row r="710" spans="14:14">
      <c r="N710" s="6"/>
    </row>
    <row r="711" spans="14:14">
      <c r="N711" s="6"/>
    </row>
    <row r="712" spans="14:14">
      <c r="N712" s="6"/>
    </row>
    <row r="713" spans="14:14">
      <c r="N713" s="6"/>
    </row>
    <row r="714" spans="14:14">
      <c r="N714" s="6"/>
    </row>
    <row r="715" spans="14:14">
      <c r="N715" s="6"/>
    </row>
    <row r="716" spans="14:14">
      <c r="N716" s="6"/>
    </row>
    <row r="717" spans="14:14">
      <c r="N717" s="6"/>
    </row>
    <row r="718" spans="14:14">
      <c r="N718" s="6"/>
    </row>
    <row r="719" spans="14:14">
      <c r="N719" s="6"/>
    </row>
    <row r="720" spans="14:14">
      <c r="N720" s="6"/>
    </row>
    <row r="721" spans="14:14">
      <c r="N721" s="6"/>
    </row>
    <row r="722" spans="14:14">
      <c r="N722" s="6"/>
    </row>
    <row r="723" spans="14:14">
      <c r="N723" s="6"/>
    </row>
    <row r="724" spans="14:14">
      <c r="N724" s="6"/>
    </row>
    <row r="725" spans="14:14">
      <c r="N725" s="6"/>
    </row>
    <row r="726" spans="14:14">
      <c r="N726" s="6"/>
    </row>
    <row r="727" spans="14:14">
      <c r="N727" s="6"/>
    </row>
    <row r="728" spans="14:14">
      <c r="N728" s="6"/>
    </row>
    <row r="729" spans="14:14">
      <c r="N729" s="6"/>
    </row>
    <row r="730" spans="14:14">
      <c r="N730" s="6"/>
    </row>
    <row r="731" spans="14:14">
      <c r="N731" s="6"/>
    </row>
    <row r="732" spans="14:14">
      <c r="N732" s="6"/>
    </row>
    <row r="733" spans="14:14">
      <c r="N733" s="6"/>
    </row>
    <row r="734" spans="14:14">
      <c r="N734" s="6"/>
    </row>
    <row r="735" spans="14:14">
      <c r="N735" s="6"/>
    </row>
    <row r="736" spans="14:14">
      <c r="N736" s="6"/>
    </row>
  </sheetData>
  <mergeCells count="1">
    <mergeCell ref="A58:D58"/>
  </mergeCells>
  <pageMargins left="0.19685039370078741" right="0.19685039370078741" top="0.19685039370078741" bottom="0.39370078740157483" header="0" footer="0.19685039370078741"/>
  <pageSetup paperSize="9" scale="33" fitToHeight="5" orientation="landscape"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655"/>
  <sheetViews>
    <sheetView view="pageBreakPreview" zoomScaleNormal="120" zoomScaleSheetLayoutView="100" zoomScalePageLayoutView="75" workbookViewId="0">
      <pane ySplit="2" topLeftCell="A45" activePane="bottomLeft" state="frozen"/>
      <selection activeCell="B1" sqref="B1"/>
      <selection pane="bottomLeft" activeCell="A33" sqref="A33"/>
    </sheetView>
  </sheetViews>
  <sheetFormatPr defaultColWidth="8.88671875" defaultRowHeight="13.2"/>
  <cols>
    <col min="1" max="1" width="5.109375" style="165" customWidth="1"/>
    <col min="2" max="2" width="12.6640625" style="149" customWidth="1"/>
    <col min="3" max="3" width="28.33203125" style="149" customWidth="1"/>
    <col min="4" max="4" width="25.88671875" style="149" customWidth="1"/>
    <col min="5" max="5" width="10.33203125" style="157" customWidth="1"/>
    <col min="6" max="6" width="9.88671875" style="157" customWidth="1"/>
    <col min="7" max="7" width="11" style="157" customWidth="1"/>
    <col min="8" max="8" width="10.6640625" style="157" customWidth="1"/>
    <col min="9" max="9" width="9.88671875" style="157" customWidth="1"/>
    <col min="10" max="10" width="11" style="157" customWidth="1"/>
    <col min="11" max="11" width="11.88671875" style="157" customWidth="1"/>
    <col min="12" max="12" width="10.109375" style="157" customWidth="1"/>
    <col min="13" max="13" width="12" style="157" customWidth="1"/>
    <col min="14" max="16384" width="8.88671875" style="149"/>
  </cols>
  <sheetData>
    <row r="1" spans="1:14" s="123" customFormat="1" ht="13.8" thickBot="1">
      <c r="A1" s="125" t="s">
        <v>446</v>
      </c>
      <c r="B1" s="126"/>
      <c r="C1" s="126"/>
      <c r="D1" s="126"/>
      <c r="E1" s="127"/>
      <c r="F1" s="127"/>
      <c r="G1" s="127"/>
      <c r="H1" s="127"/>
      <c r="I1" s="127"/>
      <c r="J1" s="127"/>
      <c r="K1" s="127"/>
      <c r="L1" s="127"/>
      <c r="M1" s="127"/>
      <c r="N1" s="128"/>
    </row>
    <row r="2" spans="1:14" s="132" customFormat="1" ht="26.4">
      <c r="A2" s="129" t="s">
        <v>1</v>
      </c>
      <c r="B2" s="130" t="s">
        <v>2</v>
      </c>
      <c r="C2" s="130" t="s">
        <v>242</v>
      </c>
      <c r="D2" s="130" t="s">
        <v>0</v>
      </c>
      <c r="E2" s="130" t="s">
        <v>4</v>
      </c>
      <c r="F2" s="130">
        <v>2020</v>
      </c>
      <c r="G2" s="130">
        <v>2021</v>
      </c>
      <c r="H2" s="130">
        <v>2022</v>
      </c>
      <c r="I2" s="130">
        <v>2023</v>
      </c>
      <c r="J2" s="130">
        <v>2024</v>
      </c>
      <c r="K2" s="130">
        <v>2025</v>
      </c>
      <c r="L2" s="130">
        <v>2026</v>
      </c>
      <c r="M2" s="130" t="s">
        <v>10</v>
      </c>
      <c r="N2" s="131"/>
    </row>
    <row r="3" spans="1:14" s="132" customFormat="1" ht="26.4">
      <c r="A3" s="133"/>
      <c r="B3" s="134" t="s">
        <v>6</v>
      </c>
      <c r="C3" s="135"/>
      <c r="D3" s="134"/>
      <c r="E3" s="136"/>
      <c r="F3" s="136"/>
      <c r="G3" s="136"/>
      <c r="H3" s="136"/>
      <c r="I3" s="136"/>
      <c r="J3" s="136"/>
      <c r="K3" s="136"/>
      <c r="L3" s="136"/>
      <c r="M3" s="136"/>
      <c r="N3" s="131"/>
    </row>
    <row r="4" spans="1:14" s="132" customFormat="1">
      <c r="A4" s="133"/>
      <c r="B4" s="134"/>
      <c r="C4" s="135"/>
      <c r="D4" s="134"/>
      <c r="E4" s="136"/>
      <c r="F4" s="136"/>
      <c r="G4" s="136"/>
      <c r="H4" s="136"/>
      <c r="I4" s="136"/>
      <c r="J4" s="136"/>
      <c r="K4" s="136"/>
      <c r="L4" s="136"/>
      <c r="M4" s="136"/>
      <c r="N4" s="131"/>
    </row>
    <row r="5" spans="1:14" s="141" customFormat="1">
      <c r="A5" s="133">
        <v>1</v>
      </c>
      <c r="B5" s="137" t="s">
        <v>3</v>
      </c>
      <c r="C5" s="138"/>
      <c r="D5" s="139"/>
      <c r="E5" s="140"/>
      <c r="F5" s="140"/>
      <c r="G5" s="140"/>
      <c r="H5" s="140"/>
      <c r="I5" s="140"/>
      <c r="J5" s="140"/>
      <c r="K5" s="140"/>
      <c r="L5" s="140"/>
      <c r="M5" s="140"/>
      <c r="N5" s="128"/>
    </row>
    <row r="6" spans="1:14" s="141" customFormat="1">
      <c r="A6" s="142"/>
      <c r="B6" s="137"/>
      <c r="C6" s="138"/>
      <c r="D6" s="139"/>
      <c r="E6" s="143"/>
      <c r="F6" s="143"/>
      <c r="G6" s="143"/>
      <c r="H6" s="143"/>
      <c r="I6" s="143"/>
      <c r="J6" s="143"/>
      <c r="K6" s="143"/>
      <c r="L6" s="143"/>
      <c r="M6" s="143"/>
      <c r="N6" s="128"/>
    </row>
    <row r="7" spans="1:14" s="141" customFormat="1" ht="58.95" customHeight="1">
      <c r="A7" s="142">
        <v>1.1000000000000001</v>
      </c>
      <c r="B7" s="29" t="s">
        <v>7</v>
      </c>
      <c r="C7" s="31" t="s">
        <v>414</v>
      </c>
      <c r="D7" s="31" t="s">
        <v>419</v>
      </c>
      <c r="E7" s="97"/>
      <c r="G7" s="97">
        <v>2500</v>
      </c>
      <c r="H7" s="97"/>
      <c r="I7" s="97">
        <v>2500</v>
      </c>
      <c r="K7" s="97">
        <v>2500</v>
      </c>
      <c r="M7" s="97">
        <v>10000</v>
      </c>
      <c r="N7" s="128"/>
    </row>
    <row r="8" spans="1:14" s="141" customFormat="1">
      <c r="A8" s="142"/>
      <c r="B8" s="29"/>
      <c r="C8" s="31"/>
      <c r="D8" s="31"/>
      <c r="E8" s="30"/>
      <c r="F8" s="97"/>
      <c r="G8" s="97"/>
      <c r="H8" s="97"/>
      <c r="I8" s="97"/>
      <c r="J8" s="97"/>
      <c r="K8" s="97"/>
      <c r="L8" s="97"/>
      <c r="M8" s="97"/>
      <c r="N8" s="128"/>
    </row>
    <row r="9" spans="1:14" s="141" customFormat="1" ht="79.2">
      <c r="A9" s="142">
        <v>1.2</v>
      </c>
      <c r="B9" s="29" t="s">
        <v>7</v>
      </c>
      <c r="C9" s="31" t="s">
        <v>420</v>
      </c>
      <c r="D9" s="31" t="s">
        <v>85</v>
      </c>
      <c r="E9" s="30"/>
      <c r="F9" s="97"/>
      <c r="G9" s="97"/>
      <c r="H9" s="97"/>
      <c r="I9" s="97"/>
      <c r="J9" s="97"/>
      <c r="K9" s="97"/>
      <c r="L9" s="97"/>
      <c r="M9" s="97"/>
      <c r="N9" s="128"/>
    </row>
    <row r="10" spans="1:14" s="141" customFormat="1" ht="21.9" customHeight="1">
      <c r="A10" s="142"/>
      <c r="B10" s="29"/>
      <c r="C10" s="27"/>
      <c r="D10" s="31"/>
      <c r="E10" s="30"/>
      <c r="F10" s="97"/>
      <c r="G10" s="97"/>
      <c r="H10" s="97"/>
      <c r="I10" s="97"/>
      <c r="J10" s="97"/>
      <c r="K10" s="97"/>
      <c r="L10" s="97"/>
      <c r="M10" s="97"/>
      <c r="N10" s="128"/>
    </row>
    <row r="11" spans="1:14" s="141" customFormat="1" ht="42" customHeight="1">
      <c r="A11" s="142">
        <v>1.3</v>
      </c>
      <c r="B11" s="29" t="s">
        <v>7</v>
      </c>
      <c r="C11" s="29" t="s">
        <v>421</v>
      </c>
      <c r="D11" s="31" t="s">
        <v>422</v>
      </c>
      <c r="E11" s="30"/>
      <c r="F11" s="97"/>
      <c r="G11" s="97">
        <v>2000</v>
      </c>
      <c r="H11" s="97"/>
      <c r="I11" s="97"/>
      <c r="J11" s="97">
        <v>2000</v>
      </c>
      <c r="K11" s="97"/>
      <c r="L11" s="97"/>
      <c r="M11" s="97">
        <v>6000</v>
      </c>
      <c r="N11" s="128"/>
    </row>
    <row r="12" spans="1:14" s="141" customFormat="1">
      <c r="A12" s="142"/>
      <c r="B12" s="29"/>
      <c r="C12" s="29"/>
      <c r="D12" s="31"/>
      <c r="E12" s="30"/>
      <c r="F12" s="97"/>
      <c r="G12" s="97"/>
      <c r="H12" s="97"/>
      <c r="I12" s="97"/>
      <c r="J12" s="97"/>
      <c r="K12" s="97"/>
      <c r="L12" s="97"/>
      <c r="M12" s="97"/>
      <c r="N12" s="128"/>
    </row>
    <row r="13" spans="1:14" s="141" customFormat="1" ht="52.2" customHeight="1">
      <c r="A13" s="142">
        <v>1.4</v>
      </c>
      <c r="B13" s="29" t="s">
        <v>14</v>
      </c>
      <c r="C13" s="31" t="s">
        <v>423</v>
      </c>
      <c r="D13" s="31" t="s">
        <v>424</v>
      </c>
      <c r="E13" s="30"/>
      <c r="F13" s="97"/>
      <c r="G13" s="97">
        <v>500</v>
      </c>
      <c r="H13" s="97"/>
      <c r="I13" s="97"/>
      <c r="J13" s="97">
        <v>500</v>
      </c>
      <c r="K13" s="97"/>
      <c r="L13" s="97"/>
      <c r="M13" s="97">
        <v>1000</v>
      </c>
      <c r="N13" s="128"/>
    </row>
    <row r="14" spans="1:14" s="141" customFormat="1">
      <c r="A14" s="142"/>
      <c r="B14" s="29"/>
      <c r="C14" s="31"/>
      <c r="D14" s="31"/>
      <c r="E14" s="30"/>
      <c r="F14" s="97"/>
      <c r="G14" s="97"/>
      <c r="H14" s="97"/>
      <c r="I14" s="97"/>
      <c r="J14" s="97"/>
      <c r="K14" s="97"/>
      <c r="L14" s="97"/>
      <c r="M14" s="97"/>
      <c r="N14" s="128"/>
    </row>
    <row r="15" spans="1:14" s="141" customFormat="1" ht="66">
      <c r="A15" s="142">
        <v>1.5</v>
      </c>
      <c r="B15" s="144" t="s">
        <v>7</v>
      </c>
      <c r="C15" s="144" t="s">
        <v>425</v>
      </c>
      <c r="D15" s="145" t="s">
        <v>426</v>
      </c>
      <c r="E15" s="143"/>
      <c r="F15" s="143"/>
      <c r="H15" s="143">
        <v>1800</v>
      </c>
      <c r="I15" s="143"/>
      <c r="K15" s="143">
        <v>1800</v>
      </c>
      <c r="L15" s="143"/>
      <c r="M15" s="143">
        <v>3600</v>
      </c>
      <c r="N15" s="128"/>
    </row>
    <row r="16" spans="1:14" s="141" customFormat="1">
      <c r="A16" s="142"/>
      <c r="B16" s="144"/>
      <c r="C16" s="144"/>
      <c r="D16" s="145"/>
      <c r="E16" s="143"/>
      <c r="F16" s="143"/>
      <c r="G16" s="143"/>
      <c r="H16" s="143"/>
      <c r="I16" s="143"/>
      <c r="J16" s="143"/>
      <c r="K16" s="143"/>
      <c r="L16" s="143"/>
      <c r="M16" s="143"/>
      <c r="N16" s="128"/>
    </row>
    <row r="17" spans="1:14" s="141" customFormat="1" ht="39.6">
      <c r="A17" s="142">
        <v>1.6</v>
      </c>
      <c r="B17" s="144" t="s">
        <v>312</v>
      </c>
      <c r="C17" s="144" t="s">
        <v>417</v>
      </c>
      <c r="D17" s="145" t="s">
        <v>418</v>
      </c>
      <c r="E17" s="143"/>
      <c r="F17" s="143"/>
      <c r="G17" s="143"/>
      <c r="H17" s="143"/>
      <c r="I17" s="143"/>
      <c r="J17" s="143"/>
      <c r="K17" s="143"/>
      <c r="L17" s="143"/>
      <c r="M17" s="143"/>
      <c r="N17" s="128"/>
    </row>
    <row r="18" spans="1:14" s="141" customFormat="1">
      <c r="A18" s="142"/>
      <c r="B18" s="144"/>
      <c r="C18" s="144"/>
      <c r="D18" s="145"/>
      <c r="E18" s="143"/>
      <c r="F18" s="143"/>
      <c r="G18" s="143"/>
      <c r="H18" s="143"/>
      <c r="I18" s="143"/>
      <c r="J18" s="143"/>
      <c r="K18" s="143"/>
      <c r="L18" s="143"/>
      <c r="M18" s="143"/>
      <c r="N18" s="128"/>
    </row>
    <row r="19" spans="1:14" s="141" customFormat="1">
      <c r="A19" s="142"/>
      <c r="B19" s="144"/>
      <c r="C19" s="144"/>
      <c r="D19" s="145"/>
      <c r="E19" s="143"/>
      <c r="F19" s="143"/>
      <c r="G19" s="143"/>
      <c r="H19" s="143"/>
      <c r="I19" s="143"/>
      <c r="J19" s="143"/>
      <c r="K19" s="143"/>
      <c r="L19" s="143"/>
      <c r="M19" s="143"/>
      <c r="N19" s="128"/>
    </row>
    <row r="20" spans="1:14" s="141" customFormat="1" ht="39.6">
      <c r="A20" s="142">
        <v>1.7</v>
      </c>
      <c r="B20" s="144" t="s">
        <v>413</v>
      </c>
      <c r="C20" s="144" t="s">
        <v>428</v>
      </c>
      <c r="D20" s="145" t="s">
        <v>253</v>
      </c>
      <c r="E20" s="143"/>
      <c r="F20" s="143"/>
      <c r="G20" s="143"/>
      <c r="H20" s="143"/>
      <c r="I20" s="143"/>
      <c r="J20" s="143"/>
      <c r="K20" s="143"/>
      <c r="L20" s="143"/>
      <c r="M20" s="143"/>
      <c r="N20" s="128"/>
    </row>
    <row r="21" spans="1:14" s="141" customFormat="1">
      <c r="A21" s="142"/>
      <c r="B21" s="144"/>
      <c r="C21" s="138"/>
      <c r="D21" s="145"/>
      <c r="E21" s="143"/>
      <c r="F21" s="143"/>
      <c r="G21" s="143"/>
      <c r="H21" s="143"/>
      <c r="I21" s="143"/>
      <c r="J21" s="143"/>
      <c r="K21" s="143"/>
      <c r="L21" s="143"/>
      <c r="M21" s="143"/>
      <c r="N21" s="128"/>
    </row>
    <row r="22" spans="1:14" s="141" customFormat="1" ht="52.8">
      <c r="A22" s="142">
        <v>1.8</v>
      </c>
      <c r="B22" s="144" t="s">
        <v>413</v>
      </c>
      <c r="C22" s="144" t="s">
        <v>427</v>
      </c>
      <c r="D22" s="145" t="s">
        <v>429</v>
      </c>
      <c r="E22" s="143"/>
      <c r="F22" s="143"/>
      <c r="G22" s="143"/>
      <c r="H22" s="143"/>
      <c r="I22" s="143"/>
      <c r="J22" s="143"/>
      <c r="K22" s="143"/>
      <c r="L22" s="143"/>
      <c r="M22" s="143"/>
      <c r="N22" s="128"/>
    </row>
    <row r="23" spans="1:14" s="141" customFormat="1">
      <c r="A23" s="142"/>
      <c r="B23" s="138"/>
      <c r="C23" s="138"/>
      <c r="D23" s="139"/>
      <c r="E23" s="143"/>
      <c r="F23" s="143"/>
      <c r="G23" s="143"/>
      <c r="H23" s="143"/>
      <c r="I23" s="143"/>
      <c r="J23" s="143"/>
      <c r="K23" s="143"/>
      <c r="L23" s="143"/>
      <c r="M23" s="143"/>
      <c r="N23" s="128"/>
    </row>
    <row r="24" spans="1:14">
      <c r="A24" s="133">
        <v>2</v>
      </c>
      <c r="B24" s="242" t="s">
        <v>12</v>
      </c>
      <c r="C24" s="243"/>
      <c r="D24" s="145"/>
      <c r="E24" s="147"/>
      <c r="F24" s="147"/>
      <c r="G24" s="147"/>
      <c r="H24" s="147"/>
      <c r="I24" s="147"/>
      <c r="J24" s="147"/>
      <c r="K24" s="147"/>
      <c r="L24" s="147"/>
      <c r="M24" s="147"/>
      <c r="N24" s="148"/>
    </row>
    <row r="25" spans="1:14">
      <c r="A25" s="133"/>
      <c r="B25" s="137"/>
      <c r="C25" s="137"/>
      <c r="D25" s="145"/>
      <c r="E25" s="147"/>
      <c r="F25" s="147"/>
      <c r="G25" s="147"/>
      <c r="H25" s="147"/>
      <c r="I25" s="147"/>
      <c r="J25" s="147"/>
      <c r="K25" s="147"/>
      <c r="L25" s="147"/>
      <c r="M25" s="147"/>
      <c r="N25" s="148"/>
    </row>
    <row r="26" spans="1:14" ht="145.19999999999999">
      <c r="A26" s="142">
        <v>2.1</v>
      </c>
      <c r="B26" s="144" t="s">
        <v>25</v>
      </c>
      <c r="C26" s="29" t="s">
        <v>430</v>
      </c>
      <c r="D26" s="38" t="s">
        <v>195</v>
      </c>
      <c r="E26" s="97"/>
      <c r="F26" s="104"/>
      <c r="G26" s="104"/>
      <c r="H26" s="104"/>
      <c r="I26" s="104"/>
      <c r="J26" s="104"/>
      <c r="K26" s="104"/>
      <c r="L26" s="104"/>
      <c r="M26" s="104"/>
      <c r="N26" s="148"/>
    </row>
    <row r="27" spans="1:14">
      <c r="A27" s="142"/>
      <c r="B27" s="137"/>
      <c r="C27" s="144"/>
      <c r="D27" s="145"/>
      <c r="E27" s="147"/>
      <c r="F27" s="147"/>
      <c r="G27" s="147"/>
      <c r="H27" s="147"/>
      <c r="I27" s="147"/>
      <c r="J27" s="147"/>
      <c r="K27" s="147"/>
      <c r="L27" s="147"/>
      <c r="M27" s="147"/>
      <c r="N27" s="148"/>
    </row>
    <row r="28" spans="1:14">
      <c r="A28" s="142"/>
      <c r="B28" s="144" t="s">
        <v>27</v>
      </c>
      <c r="C28" s="38" t="s">
        <v>194</v>
      </c>
      <c r="D28" s="38" t="s">
        <v>194</v>
      </c>
      <c r="E28" s="147"/>
      <c r="F28" s="147"/>
      <c r="G28" s="147"/>
      <c r="H28" s="147"/>
      <c r="I28" s="147"/>
      <c r="J28" s="147"/>
      <c r="K28" s="147"/>
      <c r="L28" s="147"/>
      <c r="M28" s="147"/>
      <c r="N28" s="148"/>
    </row>
    <row r="29" spans="1:14">
      <c r="A29" s="142"/>
      <c r="B29" s="144"/>
      <c r="C29" s="31"/>
      <c r="D29" s="31"/>
      <c r="E29" s="147"/>
      <c r="F29" s="147"/>
      <c r="G29" s="147"/>
      <c r="H29" s="147"/>
      <c r="I29" s="147"/>
      <c r="J29" s="147"/>
      <c r="K29" s="147"/>
      <c r="L29" s="147"/>
      <c r="M29" s="147"/>
      <c r="N29" s="148"/>
    </row>
    <row r="30" spans="1:14">
      <c r="A30" s="142"/>
      <c r="B30" s="144" t="s">
        <v>28</v>
      </c>
      <c r="C30" s="31" t="s">
        <v>194</v>
      </c>
      <c r="D30" s="31" t="s">
        <v>194</v>
      </c>
      <c r="E30" s="147"/>
      <c r="F30" s="147"/>
      <c r="G30" s="147"/>
      <c r="H30" s="147"/>
      <c r="I30" s="147"/>
      <c r="J30" s="147"/>
      <c r="K30" s="147"/>
      <c r="L30" s="147"/>
      <c r="M30" s="147"/>
      <c r="N30" s="148"/>
    </row>
    <row r="31" spans="1:14">
      <c r="A31" s="142"/>
      <c r="B31" s="144"/>
      <c r="C31" s="31"/>
      <c r="D31" s="31"/>
      <c r="E31" s="147"/>
      <c r="F31" s="147"/>
      <c r="G31" s="147"/>
      <c r="H31" s="147"/>
      <c r="I31" s="147"/>
      <c r="J31" s="147"/>
      <c r="K31" s="147"/>
      <c r="L31" s="147"/>
      <c r="M31" s="147"/>
      <c r="N31" s="148"/>
    </row>
    <row r="32" spans="1:14">
      <c r="A32" s="142"/>
      <c r="B32" s="144" t="s">
        <v>30</v>
      </c>
      <c r="C32" s="31" t="s">
        <v>194</v>
      </c>
      <c r="D32" s="31" t="s">
        <v>194</v>
      </c>
      <c r="E32" s="147"/>
      <c r="F32" s="147"/>
      <c r="G32" s="147"/>
      <c r="H32" s="147"/>
      <c r="I32" s="147"/>
      <c r="J32" s="147"/>
      <c r="K32" s="147"/>
      <c r="L32" s="147"/>
      <c r="M32" s="147"/>
      <c r="N32" s="148"/>
    </row>
    <row r="33" spans="1:14">
      <c r="A33" s="142"/>
      <c r="B33" s="144"/>
      <c r="C33" s="144"/>
      <c r="D33" s="145"/>
      <c r="E33" s="147"/>
      <c r="F33" s="147"/>
      <c r="G33" s="147"/>
      <c r="H33" s="147"/>
      <c r="I33" s="147"/>
      <c r="J33" s="147"/>
      <c r="K33" s="147"/>
      <c r="L33" s="147"/>
      <c r="M33" s="147"/>
      <c r="N33" s="148"/>
    </row>
    <row r="34" spans="1:14">
      <c r="A34" s="142"/>
      <c r="B34" s="144"/>
      <c r="C34" s="144"/>
      <c r="D34" s="145"/>
      <c r="E34" s="147"/>
      <c r="F34" s="147"/>
      <c r="G34" s="147"/>
      <c r="H34" s="147"/>
      <c r="I34" s="147"/>
      <c r="J34" s="147"/>
      <c r="K34" s="147"/>
      <c r="L34" s="147"/>
      <c r="M34" s="147"/>
      <c r="N34" s="148"/>
    </row>
    <row r="35" spans="1:14">
      <c r="A35" s="133">
        <v>3</v>
      </c>
      <c r="B35" s="137" t="s">
        <v>42</v>
      </c>
      <c r="C35" s="144"/>
      <c r="D35" s="145"/>
      <c r="E35" s="147"/>
      <c r="F35" s="147"/>
      <c r="G35" s="147"/>
      <c r="H35" s="147"/>
      <c r="I35" s="147"/>
      <c r="J35" s="147"/>
      <c r="K35" s="147"/>
      <c r="L35" s="147"/>
      <c r="M35" s="147"/>
      <c r="N35" s="148"/>
    </row>
    <row r="36" spans="1:14">
      <c r="A36" s="142"/>
      <c r="B36" s="144"/>
      <c r="C36" s="144"/>
      <c r="D36" s="145"/>
      <c r="E36" s="147"/>
      <c r="F36" s="147"/>
      <c r="G36" s="147"/>
      <c r="H36" s="147"/>
      <c r="I36" s="147"/>
      <c r="J36" s="147"/>
      <c r="K36" s="147"/>
      <c r="L36" s="147"/>
      <c r="M36" s="147"/>
      <c r="N36" s="148"/>
    </row>
    <row r="37" spans="1:14" ht="107.4" customHeight="1">
      <c r="A37" s="146">
        <v>3.1</v>
      </c>
      <c r="B37" s="152" t="s">
        <v>327</v>
      </c>
      <c r="C37" s="29" t="s">
        <v>431</v>
      </c>
      <c r="D37" s="31" t="s">
        <v>433</v>
      </c>
      <c r="E37" s="147"/>
      <c r="F37" s="147"/>
      <c r="G37" s="147">
        <v>8232</v>
      </c>
      <c r="H37" s="147"/>
      <c r="I37" s="147"/>
      <c r="J37" s="147"/>
      <c r="K37" s="147"/>
      <c r="L37" s="147"/>
      <c r="M37" s="147">
        <v>8232</v>
      </c>
      <c r="N37" s="148"/>
    </row>
    <row r="38" spans="1:14">
      <c r="A38" s="142"/>
      <c r="B38" s="144"/>
      <c r="C38" s="144"/>
      <c r="D38" s="145"/>
      <c r="E38" s="147"/>
      <c r="F38" s="147"/>
      <c r="G38" s="147"/>
      <c r="H38" s="147"/>
      <c r="I38" s="147"/>
      <c r="J38" s="147"/>
      <c r="K38" s="147"/>
      <c r="L38" s="147"/>
      <c r="M38" s="147"/>
      <c r="N38" s="148"/>
    </row>
    <row r="39" spans="1:14" ht="52.8">
      <c r="A39" s="142">
        <v>3.2</v>
      </c>
      <c r="B39" s="144" t="s">
        <v>330</v>
      </c>
      <c r="C39" s="29" t="s">
        <v>431</v>
      </c>
      <c r="D39" s="31" t="s">
        <v>432</v>
      </c>
      <c r="E39" s="147"/>
      <c r="F39" s="147"/>
      <c r="G39" s="147" t="s">
        <v>586</v>
      </c>
      <c r="H39" s="147"/>
      <c r="I39" s="147"/>
      <c r="J39" s="147"/>
      <c r="K39" s="147"/>
      <c r="L39" s="147"/>
      <c r="M39" s="147" t="s">
        <v>586</v>
      </c>
      <c r="N39" s="148"/>
    </row>
    <row r="40" spans="1:14">
      <c r="A40" s="142"/>
      <c r="B40" s="144"/>
      <c r="C40" s="144"/>
      <c r="D40" s="145"/>
      <c r="E40" s="147"/>
      <c r="F40" s="147"/>
      <c r="G40" s="147"/>
      <c r="H40" s="147"/>
      <c r="I40" s="147"/>
      <c r="J40" s="147"/>
      <c r="K40" s="147"/>
      <c r="L40" s="147"/>
      <c r="M40" s="147"/>
      <c r="N40" s="148"/>
    </row>
    <row r="41" spans="1:14" ht="52.8">
      <c r="A41" s="142">
        <v>3.3</v>
      </c>
      <c r="B41" s="144" t="s">
        <v>329</v>
      </c>
      <c r="C41" s="29" t="s">
        <v>431</v>
      </c>
      <c r="D41" s="31" t="s">
        <v>432</v>
      </c>
      <c r="E41" s="147"/>
      <c r="F41" s="147"/>
      <c r="G41" s="147" t="s">
        <v>586</v>
      </c>
      <c r="H41" s="147"/>
      <c r="I41" s="147"/>
      <c r="J41" s="147"/>
      <c r="K41" s="147"/>
      <c r="L41" s="147"/>
      <c r="M41" s="147" t="s">
        <v>586</v>
      </c>
      <c r="N41" s="148"/>
    </row>
    <row r="42" spans="1:14">
      <c r="A42" s="142"/>
      <c r="B42" s="144"/>
      <c r="C42" s="144"/>
      <c r="D42" s="150"/>
      <c r="E42" s="147"/>
      <c r="F42" s="147"/>
      <c r="G42" s="147"/>
      <c r="H42" s="147"/>
      <c r="I42" s="147"/>
      <c r="J42" s="147"/>
      <c r="K42" s="147"/>
      <c r="L42" s="147"/>
      <c r="M42" s="147"/>
      <c r="N42" s="148"/>
    </row>
    <row r="43" spans="1:14">
      <c r="A43" s="133">
        <v>4</v>
      </c>
      <c r="B43" s="137" t="s">
        <v>111</v>
      </c>
      <c r="C43" s="144"/>
      <c r="D43" s="150"/>
      <c r="E43" s="147"/>
      <c r="F43" s="147"/>
      <c r="G43" s="147"/>
      <c r="H43" s="147"/>
      <c r="I43" s="147"/>
      <c r="J43" s="147"/>
      <c r="K43" s="147"/>
      <c r="L43" s="147"/>
      <c r="M43" s="147"/>
      <c r="N43" s="148"/>
    </row>
    <row r="44" spans="1:14">
      <c r="A44" s="142"/>
      <c r="B44" s="144"/>
      <c r="C44" s="144"/>
      <c r="D44" s="150"/>
      <c r="E44" s="147"/>
      <c r="F44" s="147"/>
      <c r="G44" s="147"/>
      <c r="H44" s="147"/>
      <c r="I44" s="147"/>
      <c r="J44" s="147"/>
      <c r="K44" s="147"/>
      <c r="L44" s="147"/>
      <c r="M44" s="147"/>
      <c r="N44" s="148"/>
    </row>
    <row r="45" spans="1:14" ht="26.4">
      <c r="A45" s="146">
        <v>4.0999999999999996</v>
      </c>
      <c r="B45" s="152" t="s">
        <v>351</v>
      </c>
      <c r="C45" s="152" t="s">
        <v>435</v>
      </c>
      <c r="D45" s="150" t="s">
        <v>434</v>
      </c>
      <c r="E45" s="147"/>
      <c r="F45" s="147"/>
      <c r="G45" s="147" t="s">
        <v>586</v>
      </c>
      <c r="H45" s="147"/>
      <c r="I45" s="147"/>
      <c r="J45" s="147"/>
      <c r="K45" s="147"/>
      <c r="L45" s="147"/>
      <c r="M45" s="147" t="s">
        <v>586</v>
      </c>
      <c r="N45" s="148"/>
    </row>
    <row r="46" spans="1:14">
      <c r="A46" s="153"/>
      <c r="B46" s="144"/>
      <c r="C46" s="144"/>
      <c r="D46" s="150"/>
      <c r="E46" s="147"/>
      <c r="F46" s="147"/>
      <c r="G46" s="147"/>
      <c r="H46" s="147"/>
      <c r="I46" s="147"/>
      <c r="J46" s="147"/>
      <c r="K46" s="147"/>
      <c r="L46" s="147"/>
      <c r="M46" s="147"/>
      <c r="N46" s="148"/>
    </row>
    <row r="47" spans="1:14" ht="66">
      <c r="A47" s="173">
        <v>4.2</v>
      </c>
      <c r="B47" s="144" t="s">
        <v>352</v>
      </c>
      <c r="C47" s="144" t="s">
        <v>436</v>
      </c>
      <c r="D47" s="150" t="s">
        <v>437</v>
      </c>
      <c r="E47" s="147"/>
      <c r="F47" s="147"/>
      <c r="G47" s="147" t="s">
        <v>586</v>
      </c>
      <c r="H47" s="147"/>
      <c r="I47" s="147"/>
      <c r="J47" s="147"/>
      <c r="K47" s="147"/>
      <c r="L47" s="147"/>
      <c r="M47" s="147" t="s">
        <v>586</v>
      </c>
      <c r="N47" s="148"/>
    </row>
    <row r="48" spans="1:14">
      <c r="A48" s="153"/>
      <c r="B48" s="144"/>
      <c r="C48" s="144"/>
      <c r="D48" s="150"/>
      <c r="E48" s="147"/>
      <c r="F48" s="147"/>
      <c r="G48" s="147"/>
      <c r="H48" s="147"/>
      <c r="I48" s="147"/>
      <c r="J48" s="147"/>
      <c r="K48" s="147"/>
      <c r="L48" s="147"/>
      <c r="M48" s="147"/>
      <c r="N48" s="148"/>
    </row>
    <row r="49" spans="1:14">
      <c r="A49" s="154" t="s">
        <v>353</v>
      </c>
      <c r="B49" s="137" t="s">
        <v>11</v>
      </c>
      <c r="C49" s="144"/>
      <c r="D49" s="150"/>
      <c r="E49" s="147"/>
      <c r="F49" s="147"/>
      <c r="G49" s="147"/>
      <c r="H49" s="147"/>
      <c r="I49" s="147"/>
      <c r="J49" s="147"/>
      <c r="K49" s="147"/>
      <c r="L49" s="147"/>
      <c r="M49" s="147"/>
      <c r="N49" s="148"/>
    </row>
    <row r="50" spans="1:14">
      <c r="A50" s="153"/>
      <c r="B50" s="144"/>
      <c r="C50" s="151"/>
      <c r="D50" s="150"/>
      <c r="E50" s="147"/>
      <c r="F50" s="147"/>
      <c r="G50" s="147"/>
      <c r="H50" s="147"/>
      <c r="I50" s="147"/>
      <c r="J50" s="147"/>
      <c r="K50" s="147"/>
      <c r="L50" s="147"/>
      <c r="M50" s="147"/>
      <c r="N50" s="148"/>
    </row>
    <row r="51" spans="1:14" ht="26.4">
      <c r="A51" s="173">
        <v>5.0999999999999996</v>
      </c>
      <c r="B51" s="29" t="s">
        <v>43</v>
      </c>
      <c r="C51" s="29" t="s">
        <v>44</v>
      </c>
      <c r="D51" s="31" t="s">
        <v>438</v>
      </c>
      <c r="E51" s="97"/>
      <c r="F51" s="97"/>
      <c r="G51" s="97"/>
      <c r="H51" s="97"/>
      <c r="I51" s="97"/>
      <c r="J51" s="97"/>
      <c r="K51" s="97">
        <v>2000</v>
      </c>
      <c r="L51" s="147"/>
      <c r="M51" s="147"/>
      <c r="N51" s="148"/>
    </row>
    <row r="52" spans="1:14">
      <c r="A52" s="153"/>
      <c r="B52" s="144"/>
      <c r="C52" s="144"/>
      <c r="D52" s="145"/>
      <c r="E52" s="147"/>
      <c r="F52" s="147"/>
      <c r="G52" s="147"/>
      <c r="H52" s="147"/>
      <c r="I52" s="147"/>
      <c r="J52" s="147"/>
      <c r="K52" s="147"/>
      <c r="L52" s="147"/>
      <c r="M52" s="147"/>
      <c r="N52" s="148"/>
    </row>
    <row r="53" spans="1:14">
      <c r="A53" s="133">
        <v>6</v>
      </c>
      <c r="B53" s="242" t="s">
        <v>441</v>
      </c>
      <c r="C53" s="243"/>
      <c r="D53" s="145"/>
      <c r="E53" s="147"/>
      <c r="F53" s="147"/>
      <c r="G53" s="147"/>
      <c r="H53" s="147"/>
      <c r="I53" s="147"/>
      <c r="J53" s="147"/>
      <c r="K53" s="147"/>
      <c r="L53" s="147"/>
      <c r="M53" s="147"/>
      <c r="N53" s="148"/>
    </row>
    <row r="54" spans="1:14">
      <c r="A54" s="133"/>
      <c r="B54" s="155"/>
      <c r="C54" s="134"/>
      <c r="D54" s="145"/>
      <c r="E54" s="147"/>
      <c r="F54" s="147"/>
      <c r="G54" s="147"/>
      <c r="H54" s="147"/>
      <c r="I54" s="147"/>
      <c r="J54" s="147"/>
      <c r="K54" s="147"/>
      <c r="L54" s="147"/>
      <c r="M54" s="147"/>
      <c r="N54" s="148"/>
    </row>
    <row r="55" spans="1:14" ht="66">
      <c r="A55" s="142">
        <v>6.1</v>
      </c>
      <c r="B55" s="156" t="s">
        <v>299</v>
      </c>
      <c r="C55" s="144" t="s">
        <v>513</v>
      </c>
      <c r="D55" s="29" t="s">
        <v>96</v>
      </c>
      <c r="E55" s="147"/>
      <c r="F55" s="147"/>
      <c r="H55" s="147">
        <v>4500</v>
      </c>
      <c r="I55" s="147"/>
      <c r="J55" s="147"/>
      <c r="K55" s="147">
        <v>2000</v>
      </c>
      <c r="L55" s="147"/>
      <c r="M55" s="147">
        <v>6500</v>
      </c>
      <c r="N55" s="148"/>
    </row>
    <row r="56" spans="1:14">
      <c r="A56" s="133"/>
      <c r="B56" s="137"/>
      <c r="C56" s="144"/>
      <c r="D56" s="145"/>
      <c r="E56" s="147"/>
      <c r="F56" s="147"/>
      <c r="G56" s="147"/>
      <c r="H56" s="147"/>
      <c r="I56" s="147"/>
      <c r="J56" s="147"/>
      <c r="K56" s="147"/>
      <c r="L56" s="147"/>
      <c r="M56" s="147"/>
      <c r="N56" s="148"/>
    </row>
    <row r="57" spans="1:14" ht="39.6">
      <c r="A57" s="142">
        <v>6.2</v>
      </c>
      <c r="B57" s="144" t="s">
        <v>354</v>
      </c>
      <c r="C57" s="144" t="s">
        <v>443</v>
      </c>
      <c r="D57" s="145" t="s">
        <v>442</v>
      </c>
      <c r="E57" s="147"/>
      <c r="F57" s="147"/>
      <c r="H57" s="147">
        <v>5500</v>
      </c>
      <c r="I57" s="147"/>
      <c r="J57" s="147"/>
      <c r="K57" s="147"/>
      <c r="L57" s="147"/>
      <c r="M57" s="147">
        <v>5500</v>
      </c>
      <c r="N57" s="148"/>
    </row>
    <row r="58" spans="1:14">
      <c r="A58" s="142"/>
      <c r="B58" s="144"/>
      <c r="C58" s="144"/>
      <c r="D58" s="145"/>
      <c r="E58" s="147"/>
      <c r="F58" s="147"/>
      <c r="G58" s="147"/>
      <c r="H58" s="147"/>
      <c r="I58" s="147"/>
      <c r="J58" s="147"/>
      <c r="K58" s="147"/>
      <c r="L58" s="147"/>
      <c r="M58" s="147"/>
      <c r="N58" s="148"/>
    </row>
    <row r="59" spans="1:14" ht="66">
      <c r="A59" s="142">
        <v>6.3</v>
      </c>
      <c r="B59" s="144" t="s">
        <v>320</v>
      </c>
      <c r="C59" s="168" t="s">
        <v>444</v>
      </c>
      <c r="D59" s="29" t="s">
        <v>439</v>
      </c>
      <c r="E59" s="97"/>
      <c r="F59" s="147"/>
      <c r="G59" s="147"/>
      <c r="H59" s="147"/>
      <c r="I59" s="147"/>
      <c r="J59" s="147" t="s">
        <v>445</v>
      </c>
      <c r="K59" s="147"/>
      <c r="L59" s="147"/>
      <c r="M59" s="147" t="s">
        <v>445</v>
      </c>
      <c r="N59" s="148"/>
    </row>
    <row r="60" spans="1:14">
      <c r="A60" s="142"/>
      <c r="B60" s="144"/>
      <c r="C60" s="168"/>
      <c r="D60" s="29"/>
      <c r="E60" s="97"/>
      <c r="F60" s="147"/>
      <c r="G60" s="147"/>
      <c r="H60" s="147"/>
      <c r="I60" s="147"/>
      <c r="J60" s="147"/>
      <c r="K60" s="147"/>
      <c r="L60" s="147"/>
      <c r="M60" s="147"/>
      <c r="N60" s="148"/>
    </row>
    <row r="61" spans="1:14">
      <c r="A61" s="142"/>
      <c r="B61" s="144"/>
      <c r="C61" s="138"/>
      <c r="D61" s="145"/>
      <c r="E61" s="147"/>
      <c r="F61" s="147"/>
      <c r="G61" s="147"/>
      <c r="H61" s="147"/>
      <c r="I61" s="147"/>
      <c r="J61" s="147"/>
      <c r="K61" s="147"/>
      <c r="L61" s="147"/>
      <c r="M61" s="147"/>
      <c r="N61" s="148"/>
    </row>
    <row r="62" spans="1:14" ht="13.8" thickBot="1">
      <c r="A62" s="244" t="s">
        <v>9</v>
      </c>
      <c r="B62" s="245"/>
      <c r="C62" s="245"/>
      <c r="D62" s="245"/>
      <c r="E62" s="158">
        <f t="shared" ref="E62:M62" si="0">SUM(E3:E61)</f>
        <v>0</v>
      </c>
      <c r="F62" s="158">
        <f t="shared" si="0"/>
        <v>0</v>
      </c>
      <c r="G62" s="158">
        <f t="shared" si="0"/>
        <v>13232</v>
      </c>
      <c r="H62" s="158">
        <f t="shared" si="0"/>
        <v>11800</v>
      </c>
      <c r="I62" s="158">
        <f t="shared" si="0"/>
        <v>2500</v>
      </c>
      <c r="J62" s="158">
        <f t="shared" si="0"/>
        <v>2500</v>
      </c>
      <c r="K62" s="158">
        <f t="shared" si="0"/>
        <v>8300</v>
      </c>
      <c r="L62" s="158">
        <f t="shared" si="0"/>
        <v>0</v>
      </c>
      <c r="M62" s="158">
        <f t="shared" si="0"/>
        <v>40832</v>
      </c>
      <c r="N62" s="148"/>
    </row>
    <row r="63" spans="1:14" ht="44.1" customHeight="1">
      <c r="A63" s="159"/>
      <c r="B63" s="160"/>
      <c r="C63" s="128"/>
      <c r="N63" s="148"/>
    </row>
    <row r="64" spans="1:14" ht="14.1" customHeight="1">
      <c r="A64" s="159"/>
      <c r="B64" s="160"/>
      <c r="C64" s="128"/>
      <c r="D64" s="198"/>
      <c r="E64" s="49"/>
      <c r="F64" s="49"/>
      <c r="G64" s="49"/>
      <c r="H64" s="49"/>
      <c r="I64" s="49"/>
      <c r="J64" s="49"/>
      <c r="K64" s="49"/>
      <c r="L64" s="49"/>
      <c r="M64" s="49"/>
      <c r="N64" s="148"/>
    </row>
    <row r="65" spans="1:14">
      <c r="A65" s="159"/>
      <c r="B65" s="160"/>
      <c r="C65" s="128"/>
      <c r="D65" s="199"/>
      <c r="E65" s="196"/>
      <c r="F65" s="196"/>
      <c r="G65" s="196"/>
      <c r="H65" s="196"/>
      <c r="I65" s="196"/>
      <c r="J65" s="196"/>
      <c r="K65" s="196"/>
      <c r="L65" s="196"/>
      <c r="M65" s="196"/>
      <c r="N65" s="148"/>
    </row>
    <row r="66" spans="1:14">
      <c r="A66" s="159"/>
      <c r="B66" s="160"/>
      <c r="C66" s="128"/>
      <c r="D66" s="199"/>
      <c r="E66" s="196"/>
      <c r="F66" s="196"/>
      <c r="G66" s="196"/>
      <c r="H66" s="196"/>
      <c r="I66" s="196"/>
      <c r="J66" s="196"/>
      <c r="K66" s="196"/>
      <c r="L66" s="196"/>
      <c r="M66" s="196"/>
      <c r="N66" s="148"/>
    </row>
    <row r="67" spans="1:14">
      <c r="A67" s="159"/>
      <c r="B67" s="160"/>
      <c r="C67" s="128"/>
      <c r="D67" s="199"/>
      <c r="E67" s="37"/>
      <c r="F67" s="196"/>
      <c r="G67" s="196"/>
      <c r="H67" s="196"/>
      <c r="I67" s="196"/>
      <c r="J67" s="196"/>
      <c r="K67" s="196"/>
      <c r="L67" s="196"/>
      <c r="M67" s="196"/>
      <c r="N67" s="148"/>
    </row>
    <row r="68" spans="1:14">
      <c r="A68" s="159"/>
      <c r="B68" s="160"/>
      <c r="C68" s="128"/>
      <c r="D68" s="199"/>
      <c r="E68" s="24"/>
      <c r="F68" s="24"/>
      <c r="G68" s="24"/>
      <c r="H68" s="24"/>
      <c r="I68" s="24"/>
      <c r="J68" s="24"/>
      <c r="K68" s="24"/>
      <c r="L68" s="24"/>
      <c r="M68" s="24"/>
      <c r="N68" s="148"/>
    </row>
    <row r="69" spans="1:14">
      <c r="A69" s="159"/>
      <c r="B69" s="160"/>
      <c r="C69" s="128"/>
      <c r="D69" s="3"/>
      <c r="E69" s="197"/>
      <c r="F69" s="197"/>
      <c r="G69" s="197"/>
      <c r="H69" s="197"/>
      <c r="I69" s="197"/>
      <c r="J69" s="197"/>
      <c r="K69" s="197"/>
      <c r="L69" s="197"/>
      <c r="M69" s="197"/>
      <c r="N69" s="148"/>
    </row>
    <row r="70" spans="1:14">
      <c r="A70" s="159"/>
      <c r="B70" s="160"/>
      <c r="C70" s="128"/>
      <c r="D70" s="161"/>
      <c r="E70" s="160"/>
      <c r="F70" s="160"/>
      <c r="G70" s="160"/>
      <c r="H70" s="160"/>
      <c r="I70" s="160"/>
      <c r="J70" s="160"/>
      <c r="K70" s="160"/>
      <c r="L70" s="160"/>
      <c r="M70" s="160"/>
      <c r="N70" s="148"/>
    </row>
    <row r="71" spans="1:14">
      <c r="A71" s="159"/>
      <c r="B71" s="160"/>
      <c r="C71" s="128"/>
      <c r="D71" s="161"/>
      <c r="E71" s="160"/>
      <c r="F71" s="160"/>
      <c r="G71" s="160"/>
      <c r="H71" s="160"/>
      <c r="I71" s="160"/>
      <c r="J71" s="160"/>
      <c r="K71" s="160"/>
      <c r="L71" s="160"/>
      <c r="M71" s="160"/>
      <c r="N71" s="148"/>
    </row>
    <row r="72" spans="1:14">
      <c r="A72" s="159"/>
      <c r="B72" s="160"/>
      <c r="C72" s="128"/>
      <c r="D72" s="161"/>
      <c r="E72" s="160"/>
      <c r="F72" s="160"/>
      <c r="G72" s="160"/>
      <c r="H72" s="160"/>
      <c r="I72" s="160"/>
      <c r="J72" s="160"/>
      <c r="K72" s="160"/>
      <c r="L72" s="160"/>
      <c r="M72" s="160"/>
      <c r="N72" s="148"/>
    </row>
    <row r="73" spans="1:14">
      <c r="A73" s="159"/>
      <c r="B73" s="160"/>
      <c r="C73" s="128"/>
      <c r="D73" s="161"/>
      <c r="E73" s="160"/>
      <c r="F73" s="160"/>
      <c r="G73" s="160"/>
      <c r="H73" s="160"/>
      <c r="I73" s="160"/>
      <c r="J73" s="160"/>
      <c r="K73" s="160"/>
      <c r="L73" s="160"/>
      <c r="M73" s="160"/>
      <c r="N73" s="148"/>
    </row>
    <row r="74" spans="1:14">
      <c r="A74" s="159"/>
      <c r="B74" s="160"/>
      <c r="C74" s="128"/>
      <c r="D74" s="161"/>
      <c r="E74" s="160"/>
      <c r="F74" s="160"/>
      <c r="G74" s="160"/>
      <c r="H74" s="160"/>
      <c r="I74" s="160"/>
      <c r="J74" s="160"/>
      <c r="K74" s="160"/>
      <c r="L74" s="160"/>
      <c r="M74" s="160"/>
      <c r="N74" s="148"/>
    </row>
    <row r="75" spans="1:14">
      <c r="A75" s="159"/>
      <c r="B75" s="160"/>
      <c r="C75" s="128"/>
      <c r="D75" s="161"/>
      <c r="E75" s="160"/>
      <c r="F75" s="160"/>
      <c r="G75" s="160"/>
      <c r="H75" s="160"/>
      <c r="I75" s="160"/>
      <c r="J75" s="160"/>
      <c r="K75" s="160"/>
      <c r="L75" s="160"/>
      <c r="M75" s="160"/>
      <c r="N75" s="148"/>
    </row>
    <row r="76" spans="1:14">
      <c r="A76" s="159"/>
      <c r="B76" s="160"/>
      <c r="C76" s="128"/>
      <c r="D76" s="161"/>
      <c r="E76" s="160"/>
      <c r="F76" s="160"/>
      <c r="G76" s="160"/>
      <c r="H76" s="160"/>
      <c r="I76" s="160"/>
      <c r="J76" s="160"/>
      <c r="K76" s="160"/>
      <c r="L76" s="160"/>
      <c r="M76" s="160"/>
      <c r="N76" s="148"/>
    </row>
    <row r="77" spans="1:14">
      <c r="A77" s="159"/>
      <c r="B77" s="160"/>
      <c r="C77" s="128"/>
      <c r="D77" s="161"/>
      <c r="E77" s="160"/>
      <c r="F77" s="160"/>
      <c r="G77" s="160"/>
      <c r="H77" s="160"/>
      <c r="I77" s="160"/>
      <c r="J77" s="160"/>
      <c r="K77" s="160"/>
      <c r="L77" s="160"/>
      <c r="M77" s="160"/>
      <c r="N77" s="148"/>
    </row>
    <row r="78" spans="1:14">
      <c r="A78" s="159"/>
      <c r="B78" s="160"/>
      <c r="C78" s="128"/>
      <c r="D78" s="161"/>
      <c r="E78" s="160"/>
      <c r="F78" s="160"/>
      <c r="G78" s="160"/>
      <c r="H78" s="160"/>
      <c r="I78" s="160"/>
      <c r="J78" s="160"/>
      <c r="K78" s="160"/>
      <c r="L78" s="160"/>
      <c r="M78" s="160"/>
    </row>
    <row r="79" spans="1:14">
      <c r="A79" s="159"/>
      <c r="B79" s="160"/>
      <c r="C79" s="128"/>
      <c r="D79" s="161"/>
      <c r="E79" s="160"/>
      <c r="F79" s="160"/>
      <c r="G79" s="160"/>
      <c r="H79" s="160"/>
      <c r="I79" s="160"/>
      <c r="J79" s="160"/>
      <c r="K79" s="160"/>
      <c r="L79" s="160"/>
      <c r="M79" s="160"/>
      <c r="N79" s="148"/>
    </row>
    <row r="80" spans="1:14">
      <c r="A80" s="159"/>
      <c r="B80" s="160"/>
      <c r="C80" s="128"/>
      <c r="D80" s="161"/>
      <c r="E80" s="160"/>
      <c r="F80" s="160"/>
      <c r="G80" s="160"/>
      <c r="H80" s="160"/>
      <c r="I80" s="160"/>
      <c r="J80" s="160"/>
      <c r="K80" s="160"/>
      <c r="L80" s="160"/>
      <c r="M80" s="160"/>
      <c r="N80" s="148"/>
    </row>
    <row r="81" spans="1:14">
      <c r="A81" s="159"/>
      <c r="B81" s="160"/>
      <c r="C81" s="128"/>
      <c r="D81" s="161"/>
      <c r="E81" s="160"/>
      <c r="F81" s="160"/>
      <c r="G81" s="160"/>
      <c r="H81" s="160"/>
      <c r="I81" s="160"/>
      <c r="J81" s="160"/>
      <c r="K81" s="160"/>
      <c r="L81" s="160"/>
      <c r="M81" s="160"/>
      <c r="N81" s="148"/>
    </row>
    <row r="82" spans="1:14">
      <c r="A82" s="159"/>
      <c r="B82" s="160"/>
      <c r="C82" s="128"/>
      <c r="D82" s="161"/>
      <c r="E82" s="160"/>
      <c r="F82" s="160"/>
      <c r="G82" s="160"/>
      <c r="H82" s="160"/>
      <c r="I82" s="160"/>
      <c r="J82" s="160"/>
      <c r="K82" s="160"/>
      <c r="L82" s="160"/>
      <c r="M82" s="160"/>
      <c r="N82" s="148"/>
    </row>
    <row r="83" spans="1:14">
      <c r="A83" s="159"/>
      <c r="B83" s="160"/>
      <c r="C83" s="128"/>
      <c r="D83" s="161"/>
      <c r="E83" s="160"/>
      <c r="F83" s="160"/>
      <c r="G83" s="160"/>
      <c r="H83" s="160"/>
      <c r="I83" s="160"/>
      <c r="J83" s="160"/>
      <c r="K83" s="160"/>
      <c r="L83" s="160"/>
      <c r="M83" s="160"/>
      <c r="N83" s="148"/>
    </row>
    <row r="84" spans="1:14">
      <c r="A84" s="159"/>
      <c r="B84" s="160"/>
      <c r="C84" s="128"/>
      <c r="D84" s="161"/>
      <c r="E84" s="160"/>
      <c r="F84" s="160"/>
      <c r="G84" s="160"/>
      <c r="H84" s="160"/>
      <c r="I84" s="160"/>
      <c r="J84" s="160"/>
      <c r="K84" s="160"/>
      <c r="L84" s="160"/>
      <c r="M84" s="160"/>
      <c r="N84" s="148"/>
    </row>
    <row r="85" spans="1:14">
      <c r="A85" s="159"/>
      <c r="B85" s="160"/>
      <c r="C85" s="128"/>
      <c r="D85" s="161"/>
      <c r="E85" s="160"/>
      <c r="F85" s="160"/>
      <c r="G85" s="160"/>
      <c r="H85" s="160"/>
      <c r="I85" s="160"/>
      <c r="J85" s="160"/>
      <c r="K85" s="160"/>
      <c r="L85" s="160"/>
      <c r="M85" s="160"/>
      <c r="N85" s="148"/>
    </row>
    <row r="86" spans="1:14">
      <c r="A86" s="159"/>
      <c r="B86" s="160"/>
      <c r="C86" s="128"/>
      <c r="D86" s="161"/>
      <c r="E86" s="160"/>
      <c r="F86" s="160"/>
      <c r="G86" s="160"/>
      <c r="H86" s="160"/>
      <c r="I86" s="160"/>
      <c r="J86" s="160"/>
      <c r="K86" s="160"/>
      <c r="L86" s="160"/>
      <c r="M86" s="160"/>
      <c r="N86" s="148"/>
    </row>
    <row r="87" spans="1:14">
      <c r="A87" s="159"/>
      <c r="B87" s="160"/>
      <c r="C87" s="128"/>
      <c r="D87" s="161"/>
      <c r="E87" s="160"/>
      <c r="F87" s="160"/>
      <c r="G87" s="160"/>
      <c r="H87" s="160"/>
      <c r="I87" s="160"/>
      <c r="J87" s="160"/>
      <c r="K87" s="160"/>
      <c r="L87" s="160"/>
      <c r="M87" s="160"/>
      <c r="N87" s="148"/>
    </row>
    <row r="88" spans="1:14">
      <c r="A88" s="159"/>
      <c r="B88" s="160"/>
      <c r="C88" s="128"/>
      <c r="D88" s="161"/>
      <c r="E88" s="160"/>
      <c r="F88" s="160"/>
      <c r="G88" s="160"/>
      <c r="H88" s="160"/>
      <c r="I88" s="160"/>
      <c r="J88" s="160"/>
      <c r="K88" s="160"/>
      <c r="L88" s="160"/>
      <c r="M88" s="160"/>
      <c r="N88" s="148"/>
    </row>
    <row r="89" spans="1:14">
      <c r="A89" s="159"/>
      <c r="B89" s="160"/>
      <c r="C89" s="128"/>
      <c r="D89" s="161"/>
      <c r="E89" s="160"/>
      <c r="F89" s="160"/>
      <c r="G89" s="160"/>
      <c r="H89" s="160"/>
      <c r="I89" s="160"/>
      <c r="J89" s="160"/>
      <c r="K89" s="160"/>
      <c r="L89" s="160"/>
      <c r="M89" s="160"/>
      <c r="N89" s="148"/>
    </row>
    <row r="90" spans="1:14">
      <c r="A90" s="159"/>
      <c r="B90" s="160"/>
      <c r="C90" s="128"/>
      <c r="D90" s="161"/>
      <c r="E90" s="160"/>
      <c r="F90" s="160"/>
      <c r="G90" s="160"/>
      <c r="H90" s="160"/>
      <c r="I90" s="160"/>
      <c r="J90" s="160"/>
      <c r="K90" s="160"/>
      <c r="L90" s="160"/>
      <c r="M90" s="160"/>
      <c r="N90" s="148"/>
    </row>
    <row r="91" spans="1:14">
      <c r="A91" s="159"/>
      <c r="B91" s="160"/>
      <c r="C91" s="128"/>
      <c r="D91" s="161"/>
      <c r="E91" s="160"/>
      <c r="F91" s="160"/>
      <c r="G91" s="160"/>
      <c r="H91" s="160"/>
      <c r="I91" s="160"/>
      <c r="J91" s="160"/>
      <c r="K91" s="160"/>
      <c r="L91" s="160"/>
      <c r="M91" s="160"/>
      <c r="N91" s="148"/>
    </row>
    <row r="92" spans="1:14">
      <c r="A92" s="159"/>
      <c r="B92" s="160"/>
      <c r="C92" s="128"/>
      <c r="D92" s="161"/>
      <c r="E92" s="160"/>
      <c r="F92" s="160"/>
      <c r="G92" s="160"/>
      <c r="H92" s="160"/>
      <c r="I92" s="160"/>
      <c r="J92" s="160"/>
      <c r="K92" s="160"/>
      <c r="L92" s="160"/>
      <c r="M92" s="160"/>
      <c r="N92" s="148"/>
    </row>
    <row r="93" spans="1:14">
      <c r="A93" s="159"/>
      <c r="B93" s="160"/>
      <c r="C93" s="128"/>
      <c r="D93" s="161"/>
      <c r="E93" s="160"/>
      <c r="F93" s="160"/>
      <c r="G93" s="160"/>
      <c r="H93" s="160"/>
      <c r="I93" s="160"/>
      <c r="J93" s="160"/>
      <c r="K93" s="160"/>
      <c r="L93" s="160"/>
      <c r="M93" s="160"/>
      <c r="N93" s="148"/>
    </row>
    <row r="94" spans="1:14">
      <c r="A94" s="159"/>
      <c r="B94" s="160"/>
      <c r="C94" s="128"/>
      <c r="D94" s="161"/>
      <c r="E94" s="160"/>
      <c r="F94" s="160"/>
      <c r="G94" s="160"/>
      <c r="H94" s="160"/>
      <c r="I94" s="160"/>
      <c r="J94" s="160"/>
      <c r="K94" s="160"/>
      <c r="L94" s="160"/>
      <c r="M94" s="160"/>
      <c r="N94" s="148"/>
    </row>
    <row r="95" spans="1:14">
      <c r="A95" s="159"/>
      <c r="B95" s="160"/>
      <c r="C95" s="128"/>
      <c r="D95" s="161"/>
      <c r="E95" s="160"/>
      <c r="F95" s="160"/>
      <c r="G95" s="160"/>
      <c r="H95" s="160"/>
      <c r="I95" s="160"/>
      <c r="J95" s="160"/>
      <c r="K95" s="160"/>
      <c r="L95" s="160"/>
      <c r="M95" s="160"/>
      <c r="N95" s="148"/>
    </row>
    <row r="96" spans="1:14">
      <c r="A96" s="159"/>
      <c r="B96" s="160"/>
      <c r="C96" s="128"/>
      <c r="D96" s="161"/>
      <c r="E96" s="160"/>
      <c r="F96" s="160"/>
      <c r="G96" s="160"/>
      <c r="H96" s="160"/>
      <c r="I96" s="160"/>
      <c r="J96" s="160"/>
      <c r="K96" s="160"/>
      <c r="L96" s="160"/>
      <c r="M96" s="160"/>
      <c r="N96" s="148"/>
    </row>
    <row r="97" spans="1:14">
      <c r="A97" s="159"/>
      <c r="B97" s="160"/>
      <c r="C97" s="128"/>
      <c r="D97" s="161"/>
      <c r="E97" s="160"/>
      <c r="F97" s="160"/>
      <c r="G97" s="160"/>
      <c r="H97" s="160"/>
      <c r="I97" s="160"/>
      <c r="J97" s="160"/>
      <c r="K97" s="160"/>
      <c r="L97" s="160"/>
      <c r="M97" s="160"/>
      <c r="N97" s="148"/>
    </row>
    <row r="98" spans="1:14">
      <c r="A98" s="159"/>
      <c r="B98" s="160"/>
      <c r="C98" s="128"/>
      <c r="D98" s="161"/>
      <c r="E98" s="160"/>
      <c r="F98" s="160"/>
      <c r="G98" s="160"/>
      <c r="H98" s="160"/>
      <c r="I98" s="160"/>
      <c r="J98" s="160"/>
      <c r="K98" s="160"/>
      <c r="L98" s="160"/>
      <c r="M98" s="160"/>
      <c r="N98" s="148"/>
    </row>
    <row r="99" spans="1:14">
      <c r="A99" s="159"/>
      <c r="B99" s="160"/>
      <c r="C99" s="128"/>
      <c r="D99" s="161"/>
      <c r="E99" s="160"/>
      <c r="F99" s="160"/>
      <c r="G99" s="160"/>
      <c r="H99" s="160"/>
      <c r="I99" s="160"/>
      <c r="J99" s="160"/>
      <c r="K99" s="160"/>
      <c r="L99" s="160"/>
      <c r="M99" s="160"/>
      <c r="N99" s="148"/>
    </row>
    <row r="100" spans="1:14">
      <c r="A100" s="159"/>
      <c r="B100" s="160"/>
      <c r="C100" s="128"/>
      <c r="D100" s="161"/>
      <c r="E100" s="160"/>
      <c r="F100" s="160"/>
      <c r="G100" s="160"/>
      <c r="H100" s="160"/>
      <c r="I100" s="160"/>
      <c r="J100" s="160"/>
      <c r="K100" s="160"/>
      <c r="L100" s="160"/>
      <c r="M100" s="160"/>
      <c r="N100" s="148"/>
    </row>
    <row r="101" spans="1:14">
      <c r="A101" s="159"/>
      <c r="B101" s="160"/>
      <c r="C101" s="128"/>
      <c r="D101" s="161"/>
      <c r="E101" s="160"/>
      <c r="F101" s="160"/>
      <c r="G101" s="160"/>
      <c r="H101" s="160"/>
      <c r="I101" s="160"/>
      <c r="J101" s="160"/>
      <c r="K101" s="160"/>
      <c r="L101" s="160"/>
      <c r="M101" s="160"/>
      <c r="N101" s="148"/>
    </row>
    <row r="102" spans="1:14">
      <c r="A102" s="159"/>
      <c r="B102" s="128"/>
      <c r="C102" s="128"/>
      <c r="D102" s="161"/>
      <c r="E102" s="160"/>
      <c r="F102" s="160"/>
      <c r="G102" s="160"/>
      <c r="H102" s="160"/>
      <c r="I102" s="160"/>
      <c r="J102" s="160"/>
      <c r="K102" s="160"/>
      <c r="L102" s="160"/>
      <c r="M102" s="160"/>
      <c r="N102" s="148"/>
    </row>
    <row r="103" spans="1:14">
      <c r="A103" s="159"/>
      <c r="B103" s="128"/>
      <c r="C103" s="128"/>
      <c r="D103" s="161"/>
      <c r="E103" s="160"/>
      <c r="F103" s="160"/>
      <c r="G103" s="160"/>
      <c r="H103" s="160"/>
      <c r="I103" s="160"/>
      <c r="J103" s="160"/>
      <c r="K103" s="160"/>
      <c r="L103" s="160"/>
      <c r="M103" s="160"/>
      <c r="N103" s="148"/>
    </row>
    <row r="104" spans="1:14">
      <c r="A104" s="159"/>
      <c r="B104" s="128"/>
      <c r="C104" s="128"/>
      <c r="D104" s="161"/>
      <c r="E104" s="160"/>
      <c r="F104" s="160"/>
      <c r="G104" s="160"/>
      <c r="H104" s="160"/>
      <c r="I104" s="160"/>
      <c r="J104" s="160"/>
      <c r="K104" s="160"/>
      <c r="L104" s="160"/>
      <c r="M104" s="160"/>
      <c r="N104" s="148"/>
    </row>
    <row r="105" spans="1:14">
      <c r="A105" s="159"/>
      <c r="B105" s="128"/>
      <c r="C105" s="128"/>
      <c r="D105" s="161"/>
      <c r="E105" s="160"/>
      <c r="F105" s="160"/>
      <c r="G105" s="160"/>
      <c r="H105" s="160"/>
      <c r="I105" s="160"/>
      <c r="J105" s="160"/>
      <c r="K105" s="160"/>
      <c r="L105" s="160"/>
      <c r="M105" s="160"/>
      <c r="N105" s="148"/>
    </row>
    <row r="106" spans="1:14">
      <c r="A106" s="159"/>
      <c r="B106" s="128"/>
      <c r="C106" s="128"/>
      <c r="D106" s="161"/>
      <c r="E106" s="160"/>
      <c r="F106" s="160"/>
      <c r="G106" s="160"/>
      <c r="H106" s="160"/>
      <c r="I106" s="160"/>
      <c r="J106" s="160"/>
      <c r="K106" s="160"/>
      <c r="L106" s="160"/>
      <c r="M106" s="160"/>
      <c r="N106" s="148"/>
    </row>
    <row r="107" spans="1:14">
      <c r="A107" s="159"/>
      <c r="B107" s="128"/>
      <c r="C107" s="128"/>
      <c r="D107" s="161"/>
      <c r="E107" s="160"/>
      <c r="F107" s="160"/>
      <c r="G107" s="160"/>
      <c r="H107" s="160"/>
      <c r="I107" s="160"/>
      <c r="J107" s="160"/>
      <c r="K107" s="160"/>
      <c r="L107" s="160"/>
      <c r="M107" s="160"/>
      <c r="N107" s="148"/>
    </row>
    <row r="108" spans="1:14">
      <c r="A108" s="159"/>
      <c r="B108" s="128"/>
      <c r="C108" s="128"/>
      <c r="D108" s="161"/>
      <c r="E108" s="160"/>
      <c r="F108" s="160"/>
      <c r="G108" s="160"/>
      <c r="H108" s="160"/>
      <c r="I108" s="160"/>
      <c r="J108" s="160"/>
      <c r="K108" s="160"/>
      <c r="L108" s="160"/>
      <c r="M108" s="160"/>
      <c r="N108" s="148"/>
    </row>
    <row r="109" spans="1:14">
      <c r="A109" s="159"/>
      <c r="B109" s="128"/>
      <c r="C109" s="128"/>
      <c r="D109" s="161"/>
      <c r="E109" s="160"/>
      <c r="F109" s="160"/>
      <c r="G109" s="160"/>
      <c r="H109" s="160"/>
      <c r="I109" s="160"/>
      <c r="J109" s="160"/>
      <c r="K109" s="160"/>
      <c r="L109" s="160"/>
      <c r="M109" s="160"/>
      <c r="N109" s="148"/>
    </row>
    <row r="110" spans="1:14">
      <c r="A110" s="159"/>
      <c r="B110" s="128"/>
      <c r="C110" s="128"/>
      <c r="D110" s="161"/>
      <c r="E110" s="160"/>
      <c r="F110" s="160"/>
      <c r="G110" s="160"/>
      <c r="H110" s="160"/>
      <c r="I110" s="160"/>
      <c r="J110" s="160"/>
      <c r="K110" s="160"/>
      <c r="L110" s="160"/>
      <c r="M110" s="160"/>
      <c r="N110" s="148"/>
    </row>
    <row r="111" spans="1:14">
      <c r="A111" s="159"/>
      <c r="B111" s="128"/>
      <c r="C111" s="128"/>
      <c r="D111" s="161"/>
      <c r="E111" s="160"/>
      <c r="F111" s="160"/>
      <c r="G111" s="160"/>
      <c r="H111" s="160"/>
      <c r="I111" s="160"/>
      <c r="J111" s="160"/>
      <c r="K111" s="160"/>
      <c r="L111" s="160"/>
      <c r="M111" s="160"/>
      <c r="N111" s="148"/>
    </row>
    <row r="112" spans="1:14">
      <c r="A112" s="159"/>
      <c r="B112" s="128"/>
      <c r="C112" s="128"/>
      <c r="D112" s="161"/>
      <c r="E112" s="160"/>
      <c r="F112" s="160"/>
      <c r="G112" s="160"/>
      <c r="H112" s="160"/>
      <c r="I112" s="160"/>
      <c r="J112" s="160"/>
      <c r="K112" s="160"/>
      <c r="L112" s="160"/>
      <c r="M112" s="160"/>
      <c r="N112" s="148"/>
    </row>
    <row r="113" spans="1:14">
      <c r="A113" s="159"/>
      <c r="B113" s="128"/>
      <c r="C113" s="128"/>
      <c r="D113" s="161"/>
      <c r="E113" s="160"/>
      <c r="F113" s="160"/>
      <c r="G113" s="160"/>
      <c r="H113" s="160"/>
      <c r="I113" s="160"/>
      <c r="J113" s="160"/>
      <c r="K113" s="160"/>
      <c r="L113" s="160"/>
      <c r="M113" s="160"/>
      <c r="N113" s="148"/>
    </row>
    <row r="114" spans="1:14">
      <c r="A114" s="159"/>
      <c r="B114" s="128"/>
      <c r="C114" s="128"/>
      <c r="D114" s="161"/>
      <c r="E114" s="160"/>
      <c r="F114" s="160"/>
      <c r="G114" s="160"/>
      <c r="H114" s="160"/>
      <c r="I114" s="160"/>
      <c r="J114" s="160"/>
      <c r="K114" s="160"/>
      <c r="L114" s="160"/>
      <c r="M114" s="160"/>
      <c r="N114" s="148"/>
    </row>
    <row r="115" spans="1:14">
      <c r="A115" s="159"/>
      <c r="B115" s="128"/>
      <c r="C115" s="128"/>
      <c r="D115" s="161"/>
      <c r="E115" s="160"/>
      <c r="F115" s="160"/>
      <c r="G115" s="160"/>
      <c r="H115" s="160"/>
      <c r="I115" s="160"/>
      <c r="J115" s="160"/>
      <c r="K115" s="160"/>
      <c r="L115" s="160"/>
      <c r="M115" s="160"/>
      <c r="N115" s="148"/>
    </row>
    <row r="116" spans="1:14">
      <c r="A116" s="159"/>
      <c r="B116" s="128"/>
      <c r="C116" s="128"/>
      <c r="D116" s="161"/>
      <c r="E116" s="160"/>
      <c r="F116" s="160"/>
      <c r="G116" s="160"/>
      <c r="H116" s="160"/>
      <c r="I116" s="160"/>
      <c r="J116" s="160"/>
      <c r="K116" s="160"/>
      <c r="L116" s="160"/>
      <c r="M116" s="160"/>
      <c r="N116" s="148"/>
    </row>
    <row r="117" spans="1:14">
      <c r="A117" s="159"/>
      <c r="B117" s="128"/>
      <c r="C117" s="128"/>
      <c r="D117" s="161"/>
      <c r="E117" s="160"/>
      <c r="F117" s="160"/>
      <c r="G117" s="160"/>
      <c r="H117" s="160"/>
      <c r="I117" s="160"/>
      <c r="J117" s="160"/>
      <c r="K117" s="160"/>
      <c r="L117" s="160"/>
      <c r="M117" s="160"/>
      <c r="N117" s="148"/>
    </row>
    <row r="118" spans="1:14">
      <c r="A118" s="159"/>
      <c r="B118" s="128"/>
      <c r="C118" s="128"/>
      <c r="D118" s="161"/>
      <c r="E118" s="160"/>
      <c r="F118" s="160"/>
      <c r="G118" s="160"/>
      <c r="H118" s="160"/>
      <c r="I118" s="160"/>
      <c r="J118" s="160"/>
      <c r="K118" s="160"/>
      <c r="L118" s="160"/>
      <c r="M118" s="160"/>
      <c r="N118" s="148"/>
    </row>
    <row r="119" spans="1:14">
      <c r="A119" s="159"/>
      <c r="B119" s="128"/>
      <c r="C119" s="128"/>
      <c r="D119" s="161"/>
      <c r="E119" s="160"/>
      <c r="F119" s="160"/>
      <c r="G119" s="160"/>
      <c r="H119" s="160"/>
      <c r="I119" s="160"/>
      <c r="J119" s="160"/>
      <c r="K119" s="160"/>
      <c r="L119" s="160"/>
      <c r="M119" s="160"/>
      <c r="N119" s="148"/>
    </row>
    <row r="120" spans="1:14">
      <c r="A120" s="159"/>
      <c r="B120" s="128"/>
      <c r="C120" s="128"/>
      <c r="D120" s="161"/>
      <c r="E120" s="160"/>
      <c r="F120" s="160"/>
      <c r="G120" s="160"/>
      <c r="H120" s="160"/>
      <c r="I120" s="160"/>
      <c r="J120" s="160"/>
      <c r="K120" s="160"/>
      <c r="L120" s="160"/>
      <c r="M120" s="160"/>
      <c r="N120" s="148"/>
    </row>
    <row r="121" spans="1:14">
      <c r="A121" s="159"/>
      <c r="B121" s="128"/>
      <c r="C121" s="128"/>
      <c r="D121" s="161"/>
      <c r="E121" s="160"/>
      <c r="F121" s="160"/>
      <c r="G121" s="160"/>
      <c r="H121" s="160"/>
      <c r="I121" s="160"/>
      <c r="J121" s="160"/>
      <c r="K121" s="160"/>
      <c r="L121" s="160"/>
      <c r="M121" s="160"/>
      <c r="N121" s="148"/>
    </row>
    <row r="122" spans="1:14">
      <c r="A122" s="159"/>
      <c r="B122" s="128"/>
      <c r="C122" s="128"/>
      <c r="D122" s="161"/>
      <c r="E122" s="160"/>
      <c r="F122" s="160"/>
      <c r="G122" s="160"/>
      <c r="H122" s="160"/>
      <c r="I122" s="160"/>
      <c r="J122" s="160"/>
      <c r="K122" s="160"/>
      <c r="L122" s="160"/>
      <c r="M122" s="160"/>
      <c r="N122" s="148"/>
    </row>
    <row r="123" spans="1:14">
      <c r="A123" s="159"/>
      <c r="B123" s="128"/>
      <c r="C123" s="128"/>
      <c r="D123" s="161"/>
      <c r="E123" s="160"/>
      <c r="F123" s="160"/>
      <c r="G123" s="160"/>
      <c r="H123" s="160"/>
      <c r="I123" s="160"/>
      <c r="J123" s="160"/>
      <c r="K123" s="160"/>
      <c r="L123" s="160"/>
      <c r="M123" s="160"/>
      <c r="N123" s="148"/>
    </row>
    <row r="124" spans="1:14">
      <c r="A124" s="159"/>
      <c r="B124" s="128"/>
      <c r="C124" s="128"/>
      <c r="D124" s="161"/>
      <c r="E124" s="160"/>
      <c r="F124" s="160"/>
      <c r="G124" s="160"/>
      <c r="H124" s="160"/>
      <c r="I124" s="160"/>
      <c r="J124" s="160"/>
      <c r="K124" s="160"/>
      <c r="L124" s="160"/>
      <c r="M124" s="160"/>
      <c r="N124" s="148"/>
    </row>
    <row r="125" spans="1:14">
      <c r="A125" s="159"/>
      <c r="B125" s="128"/>
      <c r="C125" s="128"/>
      <c r="D125" s="161"/>
      <c r="E125" s="160"/>
      <c r="F125" s="160"/>
      <c r="G125" s="160"/>
      <c r="H125" s="160"/>
      <c r="I125" s="160"/>
      <c r="J125" s="160"/>
      <c r="K125" s="160"/>
      <c r="L125" s="160"/>
      <c r="M125" s="160"/>
      <c r="N125" s="148"/>
    </row>
    <row r="126" spans="1:14">
      <c r="A126" s="159"/>
      <c r="B126" s="128"/>
      <c r="C126" s="128"/>
      <c r="D126" s="161"/>
      <c r="E126" s="160"/>
      <c r="F126" s="160"/>
      <c r="G126" s="160"/>
      <c r="H126" s="160"/>
      <c r="I126" s="160"/>
      <c r="J126" s="160"/>
      <c r="K126" s="160"/>
      <c r="L126" s="160"/>
      <c r="M126" s="160"/>
      <c r="N126" s="148"/>
    </row>
    <row r="127" spans="1:14">
      <c r="A127" s="159"/>
      <c r="B127" s="128"/>
      <c r="C127" s="128"/>
      <c r="D127" s="161"/>
      <c r="E127" s="160"/>
      <c r="F127" s="160"/>
      <c r="G127" s="160"/>
      <c r="H127" s="160"/>
      <c r="I127" s="160"/>
      <c r="J127" s="160"/>
      <c r="K127" s="160"/>
      <c r="L127" s="160"/>
      <c r="M127" s="160"/>
      <c r="N127" s="148"/>
    </row>
    <row r="128" spans="1:14">
      <c r="A128" s="159"/>
      <c r="B128" s="128"/>
      <c r="C128" s="128"/>
      <c r="D128" s="161"/>
      <c r="E128" s="160"/>
      <c r="F128" s="160"/>
      <c r="G128" s="160"/>
      <c r="H128" s="160"/>
      <c r="I128" s="160"/>
      <c r="J128" s="160"/>
      <c r="K128" s="160"/>
      <c r="L128" s="160"/>
      <c r="M128" s="160"/>
      <c r="N128" s="148"/>
    </row>
    <row r="129" spans="1:14">
      <c r="A129" s="159"/>
      <c r="B129" s="128"/>
      <c r="C129" s="128"/>
      <c r="D129" s="161"/>
      <c r="E129" s="160"/>
      <c r="F129" s="160"/>
      <c r="G129" s="160"/>
      <c r="H129" s="160"/>
      <c r="I129" s="160"/>
      <c r="J129" s="160"/>
      <c r="K129" s="160"/>
      <c r="L129" s="160"/>
      <c r="M129" s="160"/>
      <c r="N129" s="148"/>
    </row>
    <row r="130" spans="1:14">
      <c r="A130" s="159"/>
      <c r="B130" s="128"/>
      <c r="C130" s="128"/>
      <c r="D130" s="161"/>
      <c r="E130" s="160"/>
      <c r="F130" s="160"/>
      <c r="G130" s="160"/>
      <c r="H130" s="160"/>
      <c r="I130" s="160"/>
      <c r="J130" s="160"/>
      <c r="K130" s="160"/>
      <c r="L130" s="160"/>
      <c r="M130" s="160"/>
      <c r="N130" s="148"/>
    </row>
    <row r="131" spans="1:14">
      <c r="A131" s="159"/>
      <c r="B131" s="128"/>
      <c r="C131" s="128"/>
      <c r="D131" s="161"/>
      <c r="E131" s="160"/>
      <c r="F131" s="160"/>
      <c r="G131" s="160"/>
      <c r="H131" s="160"/>
      <c r="I131" s="160"/>
      <c r="J131" s="160"/>
      <c r="K131" s="160"/>
      <c r="L131" s="160"/>
      <c r="M131" s="160"/>
      <c r="N131" s="148"/>
    </row>
    <row r="132" spans="1:14">
      <c r="A132" s="159"/>
      <c r="B132" s="128"/>
      <c r="C132" s="128"/>
      <c r="D132" s="161"/>
      <c r="E132" s="160"/>
      <c r="F132" s="160"/>
      <c r="G132" s="160"/>
      <c r="H132" s="160"/>
      <c r="I132" s="160"/>
      <c r="J132" s="160"/>
      <c r="K132" s="160"/>
      <c r="L132" s="160"/>
      <c r="M132" s="160"/>
      <c r="N132" s="148"/>
    </row>
    <row r="133" spans="1:14">
      <c r="A133" s="159"/>
      <c r="B133" s="128"/>
      <c r="C133" s="128"/>
      <c r="D133" s="161"/>
      <c r="E133" s="160"/>
      <c r="F133" s="160"/>
      <c r="G133" s="160"/>
      <c r="H133" s="160"/>
      <c r="I133" s="160"/>
      <c r="J133" s="160"/>
      <c r="K133" s="160"/>
      <c r="L133" s="160"/>
      <c r="M133" s="160"/>
      <c r="N133" s="148"/>
    </row>
    <row r="134" spans="1:14">
      <c r="A134" s="159"/>
      <c r="B134" s="128"/>
      <c r="C134" s="128"/>
      <c r="D134" s="161"/>
      <c r="E134" s="160"/>
      <c r="F134" s="160"/>
      <c r="G134" s="160"/>
      <c r="H134" s="160"/>
      <c r="I134" s="160"/>
      <c r="J134" s="160"/>
      <c r="K134" s="160"/>
      <c r="L134" s="160"/>
      <c r="M134" s="160"/>
      <c r="N134" s="148"/>
    </row>
    <row r="135" spans="1:14">
      <c r="A135" s="159"/>
      <c r="B135" s="128"/>
      <c r="C135" s="128"/>
      <c r="D135" s="161"/>
      <c r="E135" s="160"/>
      <c r="F135" s="160"/>
      <c r="G135" s="160"/>
      <c r="H135" s="160"/>
      <c r="I135" s="160"/>
      <c r="J135" s="160"/>
      <c r="K135" s="160"/>
      <c r="L135" s="160"/>
      <c r="M135" s="160"/>
      <c r="N135" s="148"/>
    </row>
    <row r="136" spans="1:14">
      <c r="A136" s="159"/>
      <c r="B136" s="128"/>
      <c r="C136" s="128"/>
      <c r="D136" s="161"/>
      <c r="E136" s="160"/>
      <c r="F136" s="160"/>
      <c r="G136" s="160"/>
      <c r="H136" s="160"/>
      <c r="I136" s="160"/>
      <c r="J136" s="160"/>
      <c r="K136" s="160"/>
      <c r="L136" s="160"/>
      <c r="M136" s="160"/>
      <c r="N136" s="148"/>
    </row>
    <row r="137" spans="1:14">
      <c r="A137" s="159"/>
      <c r="B137" s="128"/>
      <c r="C137" s="128"/>
      <c r="D137" s="161"/>
      <c r="E137" s="160"/>
      <c r="F137" s="160"/>
      <c r="G137" s="160"/>
      <c r="H137" s="160"/>
      <c r="I137" s="160"/>
      <c r="J137" s="160"/>
      <c r="K137" s="160"/>
      <c r="L137" s="160"/>
      <c r="M137" s="160"/>
      <c r="N137" s="148"/>
    </row>
    <row r="138" spans="1:14">
      <c r="A138" s="159"/>
      <c r="B138" s="128"/>
      <c r="C138" s="128"/>
      <c r="D138" s="161"/>
      <c r="E138" s="160"/>
      <c r="F138" s="160"/>
      <c r="G138" s="160"/>
      <c r="H138" s="160"/>
      <c r="I138" s="160"/>
      <c r="J138" s="160"/>
      <c r="K138" s="160"/>
      <c r="L138" s="160"/>
      <c r="M138" s="160"/>
      <c r="N138" s="148"/>
    </row>
    <row r="139" spans="1:14">
      <c r="A139" s="159"/>
      <c r="B139" s="128"/>
      <c r="C139" s="128"/>
      <c r="D139" s="161"/>
      <c r="E139" s="160"/>
      <c r="F139" s="160"/>
      <c r="G139" s="160"/>
      <c r="H139" s="160"/>
      <c r="I139" s="160"/>
      <c r="J139" s="160"/>
      <c r="K139" s="160"/>
      <c r="L139" s="160"/>
      <c r="M139" s="160"/>
      <c r="N139" s="148"/>
    </row>
    <row r="140" spans="1:14">
      <c r="A140" s="159"/>
      <c r="B140" s="128"/>
      <c r="C140" s="128"/>
      <c r="D140" s="161"/>
      <c r="E140" s="160"/>
      <c r="F140" s="160"/>
      <c r="G140" s="160"/>
      <c r="H140" s="160"/>
      <c r="I140" s="160"/>
      <c r="J140" s="160"/>
      <c r="K140" s="160"/>
      <c r="L140" s="160"/>
      <c r="M140" s="160"/>
      <c r="N140" s="148"/>
    </row>
    <row r="141" spans="1:14">
      <c r="A141" s="159"/>
      <c r="B141" s="128"/>
      <c r="C141" s="128"/>
      <c r="D141" s="161"/>
      <c r="E141" s="160"/>
      <c r="F141" s="160"/>
      <c r="G141" s="160"/>
      <c r="H141" s="160"/>
      <c r="I141" s="160"/>
      <c r="J141" s="160"/>
      <c r="K141" s="160"/>
      <c r="L141" s="160"/>
      <c r="M141" s="160"/>
      <c r="N141" s="148"/>
    </row>
    <row r="142" spans="1:14">
      <c r="A142" s="159"/>
      <c r="B142" s="128"/>
      <c r="C142" s="128"/>
      <c r="D142" s="161"/>
      <c r="E142" s="160"/>
      <c r="F142" s="160"/>
      <c r="G142" s="160"/>
      <c r="H142" s="160"/>
      <c r="I142" s="160"/>
      <c r="J142" s="160"/>
      <c r="K142" s="160"/>
      <c r="L142" s="160"/>
      <c r="M142" s="160"/>
      <c r="N142" s="148"/>
    </row>
    <row r="143" spans="1:14">
      <c r="A143" s="159"/>
      <c r="B143" s="128"/>
      <c r="C143" s="128"/>
      <c r="D143" s="161"/>
      <c r="E143" s="160"/>
      <c r="F143" s="160"/>
      <c r="G143" s="160"/>
      <c r="H143" s="160"/>
      <c r="I143" s="160"/>
      <c r="J143" s="160"/>
      <c r="K143" s="160"/>
      <c r="L143" s="160"/>
      <c r="M143" s="160"/>
      <c r="N143" s="148"/>
    </row>
    <row r="144" spans="1:14">
      <c r="A144" s="159"/>
      <c r="B144" s="128"/>
      <c r="C144" s="128"/>
      <c r="D144" s="161"/>
      <c r="E144" s="160"/>
      <c r="F144" s="160"/>
      <c r="G144" s="160"/>
      <c r="H144" s="160"/>
      <c r="I144" s="160"/>
      <c r="J144" s="160"/>
      <c r="K144" s="160"/>
      <c r="L144" s="160"/>
      <c r="M144" s="160"/>
      <c r="N144" s="148"/>
    </row>
    <row r="145" spans="1:14">
      <c r="A145" s="159"/>
      <c r="B145" s="128"/>
      <c r="C145" s="128"/>
      <c r="D145" s="161"/>
      <c r="E145" s="160"/>
      <c r="F145" s="160"/>
      <c r="G145" s="160"/>
      <c r="H145" s="160"/>
      <c r="I145" s="160"/>
      <c r="J145" s="160"/>
      <c r="K145" s="160"/>
      <c r="L145" s="160"/>
      <c r="M145" s="160"/>
      <c r="N145" s="148"/>
    </row>
    <row r="146" spans="1:14">
      <c r="A146" s="159"/>
      <c r="B146" s="128"/>
      <c r="C146" s="128"/>
      <c r="D146" s="161"/>
      <c r="E146" s="160"/>
      <c r="F146" s="160"/>
      <c r="G146" s="160"/>
      <c r="H146" s="160"/>
      <c r="I146" s="160"/>
      <c r="J146" s="160"/>
      <c r="K146" s="160"/>
      <c r="L146" s="160"/>
      <c r="M146" s="160"/>
      <c r="N146" s="148"/>
    </row>
    <row r="147" spans="1:14">
      <c r="A147" s="159"/>
      <c r="B147" s="128"/>
      <c r="C147" s="128"/>
      <c r="D147" s="161"/>
      <c r="E147" s="160"/>
      <c r="F147" s="160"/>
      <c r="G147" s="160"/>
      <c r="H147" s="160"/>
      <c r="I147" s="160"/>
      <c r="J147" s="160"/>
      <c r="K147" s="160"/>
      <c r="L147" s="160"/>
      <c r="M147" s="160"/>
      <c r="N147" s="148"/>
    </row>
    <row r="148" spans="1:14">
      <c r="A148" s="159"/>
      <c r="B148" s="128"/>
      <c r="C148" s="128"/>
      <c r="D148" s="161"/>
      <c r="E148" s="160"/>
      <c r="F148" s="160"/>
      <c r="G148" s="160"/>
      <c r="H148" s="160"/>
      <c r="I148" s="160"/>
      <c r="J148" s="160"/>
      <c r="K148" s="160"/>
      <c r="L148" s="160"/>
      <c r="M148" s="160"/>
      <c r="N148" s="148"/>
    </row>
    <row r="149" spans="1:14">
      <c r="A149" s="159"/>
      <c r="B149" s="128"/>
      <c r="C149" s="128"/>
      <c r="D149" s="161"/>
      <c r="E149" s="160"/>
      <c r="F149" s="160"/>
      <c r="G149" s="160"/>
      <c r="H149" s="160"/>
      <c r="I149" s="160"/>
      <c r="J149" s="160"/>
      <c r="K149" s="160"/>
      <c r="L149" s="160"/>
      <c r="M149" s="160"/>
      <c r="N149" s="148"/>
    </row>
    <row r="150" spans="1:14">
      <c r="A150" s="159"/>
      <c r="B150" s="128"/>
      <c r="C150" s="128"/>
      <c r="D150" s="161"/>
      <c r="E150" s="160"/>
      <c r="F150" s="160"/>
      <c r="G150" s="160"/>
      <c r="H150" s="160"/>
      <c r="I150" s="160"/>
      <c r="J150" s="160"/>
      <c r="K150" s="160"/>
      <c r="L150" s="160"/>
      <c r="M150" s="160"/>
      <c r="N150" s="148"/>
    </row>
    <row r="151" spans="1:14">
      <c r="A151" s="159"/>
      <c r="B151" s="128"/>
      <c r="C151" s="128"/>
      <c r="D151" s="161"/>
      <c r="E151" s="160"/>
      <c r="F151" s="160"/>
      <c r="G151" s="160"/>
      <c r="H151" s="160"/>
      <c r="I151" s="160"/>
      <c r="J151" s="160"/>
      <c r="K151" s="160"/>
      <c r="L151" s="160"/>
      <c r="M151" s="160"/>
      <c r="N151" s="148"/>
    </row>
    <row r="152" spans="1:14">
      <c r="A152" s="159"/>
      <c r="B152" s="128"/>
      <c r="C152" s="123"/>
      <c r="D152" s="162"/>
      <c r="E152" s="160"/>
      <c r="F152" s="160"/>
      <c r="G152" s="160"/>
      <c r="H152" s="160"/>
      <c r="I152" s="160"/>
      <c r="J152" s="160"/>
      <c r="K152" s="160"/>
      <c r="L152" s="160"/>
      <c r="M152" s="160"/>
      <c r="N152" s="148"/>
    </row>
    <row r="153" spans="1:14">
      <c r="A153" s="163"/>
      <c r="B153" s="123"/>
      <c r="C153" s="123"/>
      <c r="D153" s="162"/>
      <c r="E153" s="124"/>
      <c r="F153" s="124"/>
      <c r="G153" s="124"/>
      <c r="H153" s="124"/>
      <c r="I153" s="124"/>
      <c r="J153" s="124"/>
      <c r="K153" s="124"/>
      <c r="L153" s="124"/>
      <c r="M153" s="124"/>
      <c r="N153" s="148"/>
    </row>
    <row r="154" spans="1:14">
      <c r="A154" s="163"/>
      <c r="B154" s="123"/>
      <c r="C154" s="123"/>
      <c r="D154" s="162"/>
      <c r="E154" s="124"/>
      <c r="F154" s="124"/>
      <c r="G154" s="124"/>
      <c r="H154" s="124"/>
      <c r="I154" s="124"/>
      <c r="J154" s="124"/>
      <c r="K154" s="124"/>
      <c r="L154" s="124"/>
      <c r="M154" s="124"/>
      <c r="N154" s="148"/>
    </row>
    <row r="155" spans="1:14">
      <c r="A155" s="163"/>
      <c r="B155" s="123"/>
      <c r="C155" s="123"/>
      <c r="D155" s="162"/>
      <c r="E155" s="124"/>
      <c r="F155" s="124"/>
      <c r="G155" s="124"/>
      <c r="H155" s="124"/>
      <c r="I155" s="124"/>
      <c r="J155" s="124"/>
      <c r="K155" s="124"/>
      <c r="L155" s="124"/>
      <c r="M155" s="124"/>
      <c r="N155" s="148"/>
    </row>
    <row r="156" spans="1:14">
      <c r="A156" s="163"/>
      <c r="B156" s="123"/>
      <c r="C156" s="123"/>
      <c r="D156" s="162"/>
      <c r="E156" s="124"/>
      <c r="F156" s="124"/>
      <c r="G156" s="124"/>
      <c r="H156" s="124"/>
      <c r="I156" s="124"/>
      <c r="J156" s="124"/>
      <c r="K156" s="124"/>
      <c r="L156" s="124"/>
      <c r="M156" s="124"/>
      <c r="N156" s="148"/>
    </row>
    <row r="157" spans="1:14">
      <c r="A157" s="163"/>
      <c r="B157" s="123"/>
      <c r="C157" s="123"/>
      <c r="D157" s="162"/>
      <c r="E157" s="124"/>
      <c r="F157" s="124"/>
      <c r="G157" s="124"/>
      <c r="H157" s="124"/>
      <c r="I157" s="124"/>
      <c r="J157" s="124"/>
      <c r="K157" s="124"/>
      <c r="L157" s="124"/>
      <c r="M157" s="124"/>
      <c r="N157" s="148"/>
    </row>
    <row r="158" spans="1:14">
      <c r="A158" s="163"/>
      <c r="B158" s="123"/>
      <c r="C158" s="123"/>
      <c r="D158" s="162"/>
      <c r="E158" s="124"/>
      <c r="F158" s="124"/>
      <c r="G158" s="124"/>
      <c r="H158" s="124"/>
      <c r="I158" s="124"/>
      <c r="J158" s="124"/>
      <c r="K158" s="124"/>
      <c r="L158" s="124"/>
      <c r="M158" s="124"/>
      <c r="N158" s="148"/>
    </row>
    <row r="159" spans="1:14">
      <c r="A159" s="163"/>
      <c r="B159" s="123"/>
      <c r="C159" s="123"/>
      <c r="D159" s="162"/>
      <c r="E159" s="124"/>
      <c r="F159" s="124"/>
      <c r="G159" s="124"/>
      <c r="H159" s="124"/>
      <c r="I159" s="124"/>
      <c r="J159" s="124"/>
      <c r="K159" s="124"/>
      <c r="L159" s="124"/>
      <c r="M159" s="124"/>
      <c r="N159" s="148"/>
    </row>
    <row r="160" spans="1:14">
      <c r="A160" s="163"/>
      <c r="B160" s="123"/>
      <c r="C160" s="123"/>
      <c r="D160" s="162"/>
      <c r="E160" s="124"/>
      <c r="F160" s="124"/>
      <c r="G160" s="124"/>
      <c r="H160" s="124"/>
      <c r="I160" s="124"/>
      <c r="J160" s="124"/>
      <c r="K160" s="124"/>
      <c r="L160" s="124"/>
      <c r="M160" s="124"/>
      <c r="N160" s="148"/>
    </row>
    <row r="161" spans="1:14">
      <c r="A161" s="163"/>
      <c r="B161" s="123"/>
      <c r="C161" s="123"/>
      <c r="D161" s="162"/>
      <c r="E161" s="124"/>
      <c r="F161" s="124"/>
      <c r="G161" s="124"/>
      <c r="H161" s="124"/>
      <c r="I161" s="124"/>
      <c r="J161" s="124"/>
      <c r="K161" s="124"/>
      <c r="L161" s="124"/>
      <c r="M161" s="124"/>
      <c r="N161" s="148"/>
    </row>
    <row r="162" spans="1:14">
      <c r="A162" s="163"/>
      <c r="B162" s="123"/>
      <c r="C162" s="123"/>
      <c r="D162" s="162"/>
      <c r="E162" s="124"/>
      <c r="F162" s="124"/>
      <c r="G162" s="124"/>
      <c r="H162" s="124"/>
      <c r="I162" s="124"/>
      <c r="J162" s="124"/>
      <c r="K162" s="124"/>
      <c r="L162" s="124"/>
      <c r="M162" s="124"/>
      <c r="N162" s="148"/>
    </row>
    <row r="163" spans="1:14">
      <c r="A163" s="163"/>
      <c r="B163" s="123"/>
      <c r="C163" s="123"/>
      <c r="D163" s="162"/>
      <c r="E163" s="124"/>
      <c r="F163" s="124"/>
      <c r="G163" s="124"/>
      <c r="H163" s="124"/>
      <c r="I163" s="124"/>
      <c r="J163" s="124"/>
      <c r="K163" s="124"/>
      <c r="L163" s="124"/>
      <c r="M163" s="124"/>
      <c r="N163" s="148"/>
    </row>
    <row r="164" spans="1:14">
      <c r="A164" s="163"/>
      <c r="B164" s="123"/>
      <c r="C164" s="123"/>
      <c r="D164" s="162"/>
      <c r="E164" s="124"/>
      <c r="F164" s="124"/>
      <c r="G164" s="124"/>
      <c r="H164" s="124"/>
      <c r="I164" s="124"/>
      <c r="J164" s="124"/>
      <c r="K164" s="124"/>
      <c r="L164" s="124"/>
      <c r="M164" s="124"/>
      <c r="N164" s="148"/>
    </row>
    <row r="165" spans="1:14">
      <c r="A165" s="163"/>
      <c r="B165" s="123"/>
      <c r="C165" s="123"/>
      <c r="D165" s="162"/>
      <c r="E165" s="124"/>
      <c r="F165" s="124"/>
      <c r="G165" s="124"/>
      <c r="H165" s="124"/>
      <c r="I165" s="124"/>
      <c r="J165" s="124"/>
      <c r="K165" s="124"/>
      <c r="L165" s="124"/>
      <c r="M165" s="124"/>
      <c r="N165" s="148"/>
    </row>
    <row r="166" spans="1:14">
      <c r="A166" s="163"/>
      <c r="B166" s="123"/>
      <c r="C166" s="123"/>
      <c r="D166" s="162"/>
      <c r="E166" s="124"/>
      <c r="F166" s="124"/>
      <c r="G166" s="124"/>
      <c r="H166" s="124"/>
      <c r="I166" s="124"/>
      <c r="J166" s="124"/>
      <c r="K166" s="124"/>
      <c r="L166" s="124"/>
      <c r="M166" s="124"/>
      <c r="N166" s="148"/>
    </row>
    <row r="167" spans="1:14">
      <c r="A167" s="163"/>
      <c r="B167" s="123"/>
      <c r="C167" s="123"/>
      <c r="D167" s="162"/>
      <c r="E167" s="124"/>
      <c r="F167" s="124"/>
      <c r="G167" s="124"/>
      <c r="H167" s="124"/>
      <c r="I167" s="124"/>
      <c r="J167" s="124"/>
      <c r="K167" s="124"/>
      <c r="L167" s="124"/>
      <c r="M167" s="124"/>
      <c r="N167" s="148"/>
    </row>
    <row r="168" spans="1:14">
      <c r="A168" s="163"/>
      <c r="B168" s="123"/>
      <c r="C168" s="123"/>
      <c r="D168" s="162"/>
      <c r="E168" s="124"/>
      <c r="F168" s="124"/>
      <c r="G168" s="124"/>
      <c r="H168" s="124"/>
      <c r="I168" s="124"/>
      <c r="J168" s="124"/>
      <c r="K168" s="124"/>
      <c r="L168" s="124"/>
      <c r="M168" s="124"/>
      <c r="N168" s="148"/>
    </row>
    <row r="169" spans="1:14">
      <c r="A169" s="163"/>
      <c r="B169" s="123"/>
      <c r="C169" s="123"/>
      <c r="D169" s="162"/>
      <c r="E169" s="124"/>
      <c r="F169" s="124"/>
      <c r="G169" s="124"/>
      <c r="H169" s="124"/>
      <c r="I169" s="124"/>
      <c r="J169" s="124"/>
      <c r="K169" s="124"/>
      <c r="L169" s="124"/>
      <c r="M169" s="124"/>
      <c r="N169" s="148"/>
    </row>
    <row r="170" spans="1:14">
      <c r="A170" s="163"/>
      <c r="B170" s="123"/>
      <c r="C170" s="123"/>
      <c r="D170" s="162"/>
      <c r="E170" s="124"/>
      <c r="F170" s="124"/>
      <c r="G170" s="124"/>
      <c r="H170" s="124"/>
      <c r="I170" s="124"/>
      <c r="J170" s="124"/>
      <c r="K170" s="124"/>
      <c r="L170" s="124"/>
      <c r="M170" s="124"/>
      <c r="N170" s="148"/>
    </row>
    <row r="171" spans="1:14">
      <c r="A171" s="163"/>
      <c r="B171" s="123"/>
      <c r="C171" s="123"/>
      <c r="D171" s="162"/>
      <c r="E171" s="124"/>
      <c r="F171" s="124"/>
      <c r="G171" s="124"/>
      <c r="H171" s="124"/>
      <c r="I171" s="124"/>
      <c r="J171" s="124"/>
      <c r="K171" s="124"/>
      <c r="L171" s="124"/>
      <c r="M171" s="124"/>
      <c r="N171" s="148"/>
    </row>
    <row r="172" spans="1:14">
      <c r="A172" s="163"/>
      <c r="B172" s="123"/>
      <c r="C172" s="123"/>
      <c r="D172" s="162"/>
      <c r="E172" s="124"/>
      <c r="F172" s="124"/>
      <c r="G172" s="124"/>
      <c r="H172" s="124"/>
      <c r="I172" s="124"/>
      <c r="J172" s="124"/>
      <c r="K172" s="124"/>
      <c r="L172" s="124"/>
      <c r="M172" s="124"/>
      <c r="N172" s="148"/>
    </row>
    <row r="173" spans="1:14">
      <c r="A173" s="163"/>
      <c r="B173" s="123"/>
      <c r="C173" s="123"/>
      <c r="D173" s="162"/>
      <c r="E173" s="124"/>
      <c r="F173" s="124"/>
      <c r="G173" s="124"/>
      <c r="H173" s="124"/>
      <c r="I173" s="124"/>
      <c r="J173" s="124"/>
      <c r="K173" s="124"/>
      <c r="L173" s="124"/>
      <c r="M173" s="124"/>
      <c r="N173" s="148"/>
    </row>
    <row r="174" spans="1:14">
      <c r="A174" s="163"/>
      <c r="B174" s="123"/>
      <c r="C174" s="123"/>
      <c r="D174" s="162"/>
      <c r="E174" s="124"/>
      <c r="F174" s="124"/>
      <c r="G174" s="124"/>
      <c r="H174" s="124"/>
      <c r="I174" s="124"/>
      <c r="J174" s="124"/>
      <c r="K174" s="124"/>
      <c r="L174" s="124"/>
      <c r="M174" s="124"/>
      <c r="N174" s="148"/>
    </row>
    <row r="175" spans="1:14">
      <c r="A175" s="163"/>
      <c r="B175" s="123"/>
      <c r="C175" s="123"/>
      <c r="D175" s="162"/>
      <c r="E175" s="124"/>
      <c r="F175" s="124"/>
      <c r="G175" s="124"/>
      <c r="H175" s="124"/>
      <c r="I175" s="124"/>
      <c r="J175" s="124"/>
      <c r="K175" s="124"/>
      <c r="L175" s="124"/>
      <c r="M175" s="124"/>
      <c r="N175" s="148"/>
    </row>
    <row r="176" spans="1:14">
      <c r="A176" s="163"/>
      <c r="B176" s="123"/>
      <c r="C176" s="123"/>
      <c r="D176" s="162"/>
      <c r="E176" s="124"/>
      <c r="F176" s="124"/>
      <c r="G176" s="124"/>
      <c r="H176" s="124"/>
      <c r="I176" s="124"/>
      <c r="J176" s="124"/>
      <c r="K176" s="124"/>
      <c r="L176" s="124"/>
      <c r="M176" s="124"/>
      <c r="N176" s="148"/>
    </row>
    <row r="177" spans="1:14">
      <c r="A177" s="163"/>
      <c r="B177" s="123"/>
      <c r="C177" s="123"/>
      <c r="D177" s="162"/>
      <c r="E177" s="124"/>
      <c r="F177" s="124"/>
      <c r="G177" s="124"/>
      <c r="H177" s="124"/>
      <c r="I177" s="124"/>
      <c r="J177" s="124"/>
      <c r="K177" s="124"/>
      <c r="L177" s="124"/>
      <c r="M177" s="124"/>
      <c r="N177" s="148"/>
    </row>
    <row r="178" spans="1:14">
      <c r="A178" s="163"/>
      <c r="B178" s="123"/>
      <c r="C178" s="123"/>
      <c r="D178" s="162"/>
      <c r="E178" s="124"/>
      <c r="F178" s="124"/>
      <c r="G178" s="124"/>
      <c r="H178" s="124"/>
      <c r="I178" s="124"/>
      <c r="J178" s="124"/>
      <c r="K178" s="124"/>
      <c r="L178" s="124"/>
      <c r="M178" s="124"/>
      <c r="N178" s="148"/>
    </row>
    <row r="179" spans="1:14">
      <c r="A179" s="163"/>
      <c r="B179" s="123"/>
      <c r="C179" s="123"/>
      <c r="D179" s="162"/>
      <c r="E179" s="124"/>
      <c r="F179" s="124"/>
      <c r="G179" s="124"/>
      <c r="H179" s="124"/>
      <c r="I179" s="124"/>
      <c r="J179" s="124"/>
      <c r="K179" s="124"/>
      <c r="L179" s="124"/>
      <c r="M179" s="124"/>
      <c r="N179" s="148"/>
    </row>
    <row r="180" spans="1:14">
      <c r="A180" s="163"/>
      <c r="B180" s="123"/>
      <c r="D180" s="164"/>
      <c r="E180" s="124"/>
      <c r="F180" s="124"/>
      <c r="G180" s="124"/>
      <c r="H180" s="124"/>
      <c r="I180" s="124"/>
      <c r="J180" s="124"/>
      <c r="K180" s="124"/>
      <c r="L180" s="124"/>
      <c r="M180" s="124"/>
      <c r="N180" s="148"/>
    </row>
    <row r="181" spans="1:14">
      <c r="D181" s="164"/>
      <c r="N181" s="148"/>
    </row>
    <row r="182" spans="1:14">
      <c r="D182" s="164"/>
      <c r="N182" s="148"/>
    </row>
    <row r="183" spans="1:14">
      <c r="D183" s="164"/>
      <c r="N183" s="148"/>
    </row>
    <row r="184" spans="1:14">
      <c r="D184" s="164"/>
      <c r="N184" s="148"/>
    </row>
    <row r="185" spans="1:14">
      <c r="D185" s="164"/>
      <c r="N185" s="148"/>
    </row>
    <row r="186" spans="1:14">
      <c r="D186" s="164"/>
      <c r="N186" s="148"/>
    </row>
    <row r="187" spans="1:14">
      <c r="N187" s="148"/>
    </row>
    <row r="188" spans="1:14">
      <c r="N188" s="148"/>
    </row>
    <row r="189" spans="1:14">
      <c r="N189" s="148"/>
    </row>
    <row r="190" spans="1:14">
      <c r="N190" s="148"/>
    </row>
    <row r="191" spans="1:14">
      <c r="N191" s="148"/>
    </row>
    <row r="192" spans="1:14">
      <c r="N192" s="148"/>
    </row>
    <row r="193" spans="14:14">
      <c r="N193" s="148"/>
    </row>
    <row r="194" spans="14:14">
      <c r="N194" s="148"/>
    </row>
    <row r="195" spans="14:14">
      <c r="N195" s="148"/>
    </row>
    <row r="196" spans="14:14">
      <c r="N196" s="148"/>
    </row>
    <row r="197" spans="14:14">
      <c r="N197" s="148"/>
    </row>
    <row r="198" spans="14:14">
      <c r="N198" s="148"/>
    </row>
    <row r="199" spans="14:14">
      <c r="N199" s="148"/>
    </row>
    <row r="200" spans="14:14">
      <c r="N200" s="148"/>
    </row>
    <row r="201" spans="14:14">
      <c r="N201" s="148"/>
    </row>
    <row r="202" spans="14:14">
      <c r="N202" s="148"/>
    </row>
    <row r="203" spans="14:14">
      <c r="N203" s="148"/>
    </row>
    <row r="204" spans="14:14">
      <c r="N204" s="148"/>
    </row>
    <row r="205" spans="14:14">
      <c r="N205" s="148"/>
    </row>
    <row r="206" spans="14:14">
      <c r="N206" s="148"/>
    </row>
    <row r="207" spans="14:14">
      <c r="N207" s="148"/>
    </row>
    <row r="208" spans="14:14">
      <c r="N208" s="148"/>
    </row>
    <row r="209" spans="14:14" ht="14.1" customHeight="1">
      <c r="N209" s="148"/>
    </row>
    <row r="210" spans="14:14" ht="14.1" customHeight="1">
      <c r="N210" s="148"/>
    </row>
    <row r="211" spans="14:14" ht="14.1" customHeight="1">
      <c r="N211" s="148"/>
    </row>
    <row r="212" spans="14:14">
      <c r="N212" s="148"/>
    </row>
    <row r="213" spans="14:14">
      <c r="N213" s="148"/>
    </row>
    <row r="214" spans="14:14">
      <c r="N214" s="148"/>
    </row>
    <row r="215" spans="14:14">
      <c r="N215" s="148"/>
    </row>
    <row r="216" spans="14:14">
      <c r="N216" s="148"/>
    </row>
    <row r="217" spans="14:14">
      <c r="N217" s="148"/>
    </row>
    <row r="218" spans="14:14">
      <c r="N218" s="148"/>
    </row>
    <row r="219" spans="14:14">
      <c r="N219" s="148"/>
    </row>
    <row r="220" spans="14:14">
      <c r="N220" s="148"/>
    </row>
    <row r="221" spans="14:14">
      <c r="N221" s="148"/>
    </row>
    <row r="222" spans="14:14">
      <c r="N222" s="148"/>
    </row>
    <row r="223" spans="14:14">
      <c r="N223" s="148"/>
    </row>
    <row r="224" spans="14:14">
      <c r="N224" s="148"/>
    </row>
    <row r="225" spans="14:14">
      <c r="N225" s="148"/>
    </row>
    <row r="226" spans="14:14">
      <c r="N226" s="148"/>
    </row>
    <row r="227" spans="14:14">
      <c r="N227" s="148"/>
    </row>
    <row r="228" spans="14:14">
      <c r="N228" s="148"/>
    </row>
    <row r="229" spans="14:14">
      <c r="N229" s="148"/>
    </row>
    <row r="230" spans="14:14">
      <c r="N230" s="148"/>
    </row>
    <row r="231" spans="14:14">
      <c r="N231" s="148"/>
    </row>
    <row r="232" spans="14:14">
      <c r="N232" s="148"/>
    </row>
    <row r="233" spans="14:14">
      <c r="N233" s="148"/>
    </row>
    <row r="234" spans="14:14">
      <c r="N234" s="148"/>
    </row>
    <row r="235" spans="14:14">
      <c r="N235" s="148"/>
    </row>
    <row r="236" spans="14:14">
      <c r="N236" s="148"/>
    </row>
    <row r="237" spans="14:14">
      <c r="N237" s="148"/>
    </row>
    <row r="238" spans="14:14">
      <c r="N238" s="148"/>
    </row>
    <row r="239" spans="14:14">
      <c r="N239" s="148"/>
    </row>
    <row r="240" spans="14:14">
      <c r="N240" s="148"/>
    </row>
    <row r="241" spans="14:14">
      <c r="N241" s="148"/>
    </row>
    <row r="242" spans="14:14">
      <c r="N242" s="148"/>
    </row>
    <row r="243" spans="14:14">
      <c r="N243" s="148"/>
    </row>
    <row r="244" spans="14:14">
      <c r="N244" s="148"/>
    </row>
    <row r="245" spans="14:14">
      <c r="N245" s="148"/>
    </row>
    <row r="246" spans="14:14">
      <c r="N246" s="148"/>
    </row>
    <row r="247" spans="14:14">
      <c r="N247" s="148"/>
    </row>
    <row r="248" spans="14:14">
      <c r="N248" s="148"/>
    </row>
    <row r="249" spans="14:14">
      <c r="N249" s="148"/>
    </row>
    <row r="250" spans="14:14">
      <c r="N250" s="148"/>
    </row>
    <row r="251" spans="14:14">
      <c r="N251" s="148"/>
    </row>
    <row r="252" spans="14:14">
      <c r="N252" s="148"/>
    </row>
    <row r="253" spans="14:14">
      <c r="N253" s="148"/>
    </row>
    <row r="254" spans="14:14">
      <c r="N254" s="148"/>
    </row>
    <row r="255" spans="14:14">
      <c r="N255" s="148"/>
    </row>
    <row r="256" spans="14:14">
      <c r="N256" s="148"/>
    </row>
    <row r="257" spans="14:14">
      <c r="N257" s="148"/>
    </row>
    <row r="258" spans="14:14">
      <c r="N258" s="148"/>
    </row>
    <row r="259" spans="14:14">
      <c r="N259" s="148"/>
    </row>
    <row r="260" spans="14:14">
      <c r="N260" s="148"/>
    </row>
    <row r="261" spans="14:14">
      <c r="N261" s="148"/>
    </row>
    <row r="262" spans="14:14">
      <c r="N262" s="148"/>
    </row>
    <row r="263" spans="14:14">
      <c r="N263" s="148"/>
    </row>
    <row r="264" spans="14:14">
      <c r="N264" s="148"/>
    </row>
    <row r="265" spans="14:14">
      <c r="N265" s="148"/>
    </row>
    <row r="266" spans="14:14">
      <c r="N266" s="148"/>
    </row>
    <row r="267" spans="14:14">
      <c r="N267" s="148"/>
    </row>
    <row r="268" spans="14:14">
      <c r="N268" s="148"/>
    </row>
    <row r="269" spans="14:14">
      <c r="N269" s="148"/>
    </row>
    <row r="270" spans="14:14">
      <c r="N270" s="148"/>
    </row>
    <row r="271" spans="14:14">
      <c r="N271" s="148"/>
    </row>
    <row r="272" spans="14:14">
      <c r="N272" s="148"/>
    </row>
    <row r="273" spans="14:14">
      <c r="N273" s="148"/>
    </row>
    <row r="274" spans="14:14">
      <c r="N274" s="148"/>
    </row>
    <row r="275" spans="14:14">
      <c r="N275" s="148"/>
    </row>
    <row r="276" spans="14:14">
      <c r="N276" s="148"/>
    </row>
    <row r="277" spans="14:14">
      <c r="N277" s="148"/>
    </row>
    <row r="278" spans="14:14">
      <c r="N278" s="148"/>
    </row>
    <row r="279" spans="14:14">
      <c r="N279" s="148"/>
    </row>
    <row r="280" spans="14:14">
      <c r="N280" s="148"/>
    </row>
    <row r="281" spans="14:14" ht="111" customHeight="1">
      <c r="N281" s="148"/>
    </row>
    <row r="282" spans="14:14">
      <c r="N282" s="148"/>
    </row>
    <row r="283" spans="14:14">
      <c r="N283" s="148"/>
    </row>
    <row r="284" spans="14:14">
      <c r="N284" s="148"/>
    </row>
    <row r="285" spans="14:14">
      <c r="N285" s="148"/>
    </row>
    <row r="286" spans="14:14">
      <c r="N286" s="148"/>
    </row>
    <row r="287" spans="14:14">
      <c r="N287" s="148"/>
    </row>
    <row r="288" spans="14:14">
      <c r="N288" s="148"/>
    </row>
    <row r="289" spans="14:14">
      <c r="N289" s="148"/>
    </row>
    <row r="290" spans="14:14" ht="17.100000000000001" customHeight="1">
      <c r="N290" s="148"/>
    </row>
    <row r="291" spans="14:14">
      <c r="N291" s="148"/>
    </row>
    <row r="292" spans="14:14">
      <c r="N292" s="148"/>
    </row>
    <row r="293" spans="14:14">
      <c r="N293" s="148"/>
    </row>
    <row r="294" spans="14:14">
      <c r="N294" s="148"/>
    </row>
    <row r="295" spans="14:14">
      <c r="N295" s="148"/>
    </row>
    <row r="296" spans="14:14">
      <c r="N296" s="148"/>
    </row>
    <row r="297" spans="14:14">
      <c r="N297" s="148"/>
    </row>
    <row r="298" spans="14:14">
      <c r="N298" s="148"/>
    </row>
    <row r="299" spans="14:14">
      <c r="N299" s="148"/>
    </row>
    <row r="300" spans="14:14">
      <c r="N300" s="148"/>
    </row>
    <row r="301" spans="14:14">
      <c r="N301" s="148"/>
    </row>
    <row r="302" spans="14:14">
      <c r="N302" s="148"/>
    </row>
    <row r="303" spans="14:14">
      <c r="N303" s="148"/>
    </row>
    <row r="304" spans="14:14">
      <c r="N304" s="148"/>
    </row>
    <row r="305" spans="14:14">
      <c r="N305" s="148"/>
    </row>
    <row r="306" spans="14:14">
      <c r="N306" s="148"/>
    </row>
    <row r="307" spans="14:14">
      <c r="N307" s="148"/>
    </row>
    <row r="308" spans="14:14">
      <c r="N308" s="148"/>
    </row>
    <row r="309" spans="14:14">
      <c r="N309" s="148"/>
    </row>
    <row r="310" spans="14:14">
      <c r="N310" s="148"/>
    </row>
    <row r="311" spans="14:14">
      <c r="N311" s="148"/>
    </row>
    <row r="312" spans="14:14">
      <c r="N312" s="148"/>
    </row>
    <row r="313" spans="14:14">
      <c r="N313" s="148"/>
    </row>
    <row r="314" spans="14:14">
      <c r="N314" s="148"/>
    </row>
    <row r="315" spans="14:14">
      <c r="N315" s="148"/>
    </row>
    <row r="316" spans="14:14">
      <c r="N316" s="148"/>
    </row>
    <row r="317" spans="14:14">
      <c r="N317" s="148"/>
    </row>
    <row r="318" spans="14:14">
      <c r="N318" s="148"/>
    </row>
    <row r="319" spans="14:14">
      <c r="N319" s="148"/>
    </row>
    <row r="320" spans="14:14">
      <c r="N320" s="148"/>
    </row>
    <row r="321" spans="14:14">
      <c r="N321" s="148"/>
    </row>
    <row r="322" spans="14:14">
      <c r="N322" s="148"/>
    </row>
    <row r="323" spans="14:14">
      <c r="N323" s="148"/>
    </row>
    <row r="324" spans="14:14">
      <c r="N324" s="148"/>
    </row>
    <row r="325" spans="14:14">
      <c r="N325" s="148"/>
    </row>
    <row r="326" spans="14:14">
      <c r="N326" s="148"/>
    </row>
    <row r="327" spans="14:14">
      <c r="N327" s="148"/>
    </row>
    <row r="328" spans="14:14">
      <c r="N328" s="148"/>
    </row>
    <row r="329" spans="14:14">
      <c r="N329" s="148"/>
    </row>
    <row r="330" spans="14:14">
      <c r="N330" s="148"/>
    </row>
    <row r="331" spans="14:14">
      <c r="N331" s="148"/>
    </row>
    <row r="332" spans="14:14">
      <c r="N332" s="148"/>
    </row>
    <row r="333" spans="14:14">
      <c r="N333" s="148"/>
    </row>
    <row r="334" spans="14:14">
      <c r="N334" s="148"/>
    </row>
    <row r="335" spans="14:14">
      <c r="N335" s="148"/>
    </row>
    <row r="336" spans="14:14">
      <c r="N336" s="148"/>
    </row>
    <row r="337" spans="14:14">
      <c r="N337" s="148"/>
    </row>
    <row r="338" spans="14:14">
      <c r="N338" s="148"/>
    </row>
    <row r="339" spans="14:14">
      <c r="N339" s="148"/>
    </row>
    <row r="340" spans="14:14">
      <c r="N340" s="148"/>
    </row>
    <row r="341" spans="14:14">
      <c r="N341" s="148"/>
    </row>
    <row r="342" spans="14:14">
      <c r="N342" s="148"/>
    </row>
    <row r="343" spans="14:14">
      <c r="N343" s="148"/>
    </row>
    <row r="344" spans="14:14">
      <c r="N344" s="148"/>
    </row>
    <row r="345" spans="14:14">
      <c r="N345" s="148"/>
    </row>
    <row r="346" spans="14:14">
      <c r="N346" s="148"/>
    </row>
    <row r="347" spans="14:14">
      <c r="N347" s="148"/>
    </row>
    <row r="348" spans="14:14">
      <c r="N348" s="148"/>
    </row>
    <row r="349" spans="14:14">
      <c r="N349" s="148"/>
    </row>
    <row r="350" spans="14:14">
      <c r="N350" s="148"/>
    </row>
    <row r="351" spans="14:14">
      <c r="N351" s="148"/>
    </row>
    <row r="352" spans="14:14">
      <c r="N352" s="148"/>
    </row>
    <row r="353" spans="14:14">
      <c r="N353" s="148"/>
    </row>
    <row r="354" spans="14:14">
      <c r="N354" s="148"/>
    </row>
    <row r="355" spans="14:14">
      <c r="N355" s="148"/>
    </row>
    <row r="356" spans="14:14">
      <c r="N356" s="148"/>
    </row>
    <row r="357" spans="14:14">
      <c r="N357" s="148"/>
    </row>
    <row r="358" spans="14:14">
      <c r="N358" s="148"/>
    </row>
    <row r="359" spans="14:14">
      <c r="N359" s="148"/>
    </row>
    <row r="360" spans="14:14">
      <c r="N360" s="148"/>
    </row>
    <row r="361" spans="14:14">
      <c r="N361" s="148"/>
    </row>
    <row r="362" spans="14:14">
      <c r="N362" s="148"/>
    </row>
    <row r="363" spans="14:14">
      <c r="N363" s="148"/>
    </row>
    <row r="364" spans="14:14">
      <c r="N364" s="148"/>
    </row>
    <row r="365" spans="14:14">
      <c r="N365" s="148"/>
    </row>
    <row r="366" spans="14:14">
      <c r="N366" s="148"/>
    </row>
    <row r="367" spans="14:14">
      <c r="N367" s="148"/>
    </row>
    <row r="368" spans="14:14">
      <c r="N368" s="148"/>
    </row>
    <row r="369" spans="14:14">
      <c r="N369" s="148"/>
    </row>
    <row r="370" spans="14:14">
      <c r="N370" s="148"/>
    </row>
    <row r="371" spans="14:14">
      <c r="N371" s="148"/>
    </row>
    <row r="372" spans="14:14">
      <c r="N372" s="148"/>
    </row>
    <row r="373" spans="14:14">
      <c r="N373" s="148"/>
    </row>
    <row r="374" spans="14:14">
      <c r="N374" s="148"/>
    </row>
    <row r="375" spans="14:14">
      <c r="N375" s="148"/>
    </row>
    <row r="376" spans="14:14">
      <c r="N376" s="148"/>
    </row>
    <row r="377" spans="14:14">
      <c r="N377" s="148"/>
    </row>
    <row r="378" spans="14:14">
      <c r="N378" s="148"/>
    </row>
    <row r="379" spans="14:14">
      <c r="N379" s="148"/>
    </row>
    <row r="380" spans="14:14">
      <c r="N380" s="148"/>
    </row>
    <row r="381" spans="14:14">
      <c r="N381" s="148"/>
    </row>
    <row r="382" spans="14:14">
      <c r="N382" s="148"/>
    </row>
    <row r="383" spans="14:14">
      <c r="N383" s="148"/>
    </row>
    <row r="384" spans="14:14">
      <c r="N384" s="148"/>
    </row>
    <row r="385" spans="14:14">
      <c r="N385" s="148"/>
    </row>
    <row r="386" spans="14:14">
      <c r="N386" s="148"/>
    </row>
    <row r="387" spans="14:14">
      <c r="N387" s="148"/>
    </row>
    <row r="388" spans="14:14">
      <c r="N388" s="148"/>
    </row>
    <row r="389" spans="14:14">
      <c r="N389" s="148"/>
    </row>
    <row r="390" spans="14:14">
      <c r="N390" s="148"/>
    </row>
    <row r="391" spans="14:14">
      <c r="N391" s="148"/>
    </row>
    <row r="392" spans="14:14">
      <c r="N392" s="148"/>
    </row>
    <row r="393" spans="14:14">
      <c r="N393" s="148"/>
    </row>
    <row r="394" spans="14:14">
      <c r="N394" s="148"/>
    </row>
    <row r="395" spans="14:14">
      <c r="N395" s="148"/>
    </row>
    <row r="396" spans="14:14">
      <c r="N396" s="148"/>
    </row>
    <row r="397" spans="14:14">
      <c r="N397" s="148"/>
    </row>
    <row r="398" spans="14:14">
      <c r="N398" s="148"/>
    </row>
    <row r="399" spans="14:14">
      <c r="N399" s="148"/>
    </row>
    <row r="400" spans="14:14">
      <c r="N400" s="148"/>
    </row>
    <row r="401" spans="14:14">
      <c r="N401" s="148"/>
    </row>
    <row r="402" spans="14:14">
      <c r="N402" s="148"/>
    </row>
    <row r="403" spans="14:14">
      <c r="N403" s="148"/>
    </row>
    <row r="404" spans="14:14">
      <c r="N404" s="148"/>
    </row>
    <row r="405" spans="14:14">
      <c r="N405" s="148"/>
    </row>
    <row r="406" spans="14:14">
      <c r="N406" s="148"/>
    </row>
    <row r="407" spans="14:14">
      <c r="N407" s="148"/>
    </row>
    <row r="408" spans="14:14">
      <c r="N408" s="148"/>
    </row>
    <row r="409" spans="14:14">
      <c r="N409" s="148"/>
    </row>
    <row r="410" spans="14:14">
      <c r="N410" s="148"/>
    </row>
    <row r="411" spans="14:14">
      <c r="N411" s="148"/>
    </row>
    <row r="412" spans="14:14">
      <c r="N412" s="148"/>
    </row>
    <row r="413" spans="14:14">
      <c r="N413" s="148"/>
    </row>
    <row r="414" spans="14:14">
      <c r="N414" s="148"/>
    </row>
    <row r="415" spans="14:14" ht="14.1" customHeight="1">
      <c r="N415" s="148"/>
    </row>
    <row r="416" spans="14:14">
      <c r="N416" s="148"/>
    </row>
    <row r="417" spans="14:14">
      <c r="N417" s="148"/>
    </row>
    <row r="418" spans="14:14">
      <c r="N418" s="148"/>
    </row>
    <row r="419" spans="14:14">
      <c r="N419" s="148"/>
    </row>
    <row r="420" spans="14:14">
      <c r="N420" s="148"/>
    </row>
    <row r="421" spans="14:14">
      <c r="N421" s="148"/>
    </row>
    <row r="422" spans="14:14">
      <c r="N422" s="148"/>
    </row>
    <row r="423" spans="14:14">
      <c r="N423" s="148"/>
    </row>
    <row r="424" spans="14:14">
      <c r="N424" s="148"/>
    </row>
    <row r="425" spans="14:14">
      <c r="N425" s="148"/>
    </row>
    <row r="426" spans="14:14">
      <c r="N426" s="148"/>
    </row>
    <row r="427" spans="14:14">
      <c r="N427" s="148"/>
    </row>
    <row r="428" spans="14:14">
      <c r="N428" s="148"/>
    </row>
    <row r="429" spans="14:14">
      <c r="N429" s="148"/>
    </row>
    <row r="430" spans="14:14">
      <c r="N430" s="148"/>
    </row>
    <row r="431" spans="14:14">
      <c r="N431" s="148"/>
    </row>
    <row r="432" spans="14:14">
      <c r="N432" s="148"/>
    </row>
    <row r="433" spans="14:14">
      <c r="N433" s="148"/>
    </row>
    <row r="434" spans="14:14">
      <c r="N434" s="148"/>
    </row>
    <row r="435" spans="14:14">
      <c r="N435" s="148"/>
    </row>
    <row r="436" spans="14:14">
      <c r="N436" s="148"/>
    </row>
    <row r="437" spans="14:14">
      <c r="N437" s="148"/>
    </row>
    <row r="438" spans="14:14">
      <c r="N438" s="148"/>
    </row>
    <row r="439" spans="14:14">
      <c r="N439" s="148"/>
    </row>
    <row r="440" spans="14:14">
      <c r="N440" s="148"/>
    </row>
    <row r="441" spans="14:14">
      <c r="N441" s="148"/>
    </row>
    <row r="442" spans="14:14">
      <c r="N442" s="148"/>
    </row>
    <row r="443" spans="14:14">
      <c r="N443" s="148"/>
    </row>
    <row r="444" spans="14:14">
      <c r="N444" s="148"/>
    </row>
    <row r="445" spans="14:14">
      <c r="N445" s="148"/>
    </row>
    <row r="446" spans="14:14">
      <c r="N446" s="148"/>
    </row>
    <row r="447" spans="14:14">
      <c r="N447" s="148"/>
    </row>
    <row r="448" spans="14:14">
      <c r="N448" s="148"/>
    </row>
    <row r="449" spans="14:14">
      <c r="N449" s="148"/>
    </row>
    <row r="450" spans="14:14">
      <c r="N450" s="148"/>
    </row>
    <row r="451" spans="14:14">
      <c r="N451" s="148"/>
    </row>
    <row r="452" spans="14:14">
      <c r="N452" s="148"/>
    </row>
    <row r="453" spans="14:14">
      <c r="N453" s="148"/>
    </row>
    <row r="454" spans="14:14">
      <c r="N454" s="148"/>
    </row>
    <row r="455" spans="14:14">
      <c r="N455" s="148"/>
    </row>
    <row r="456" spans="14:14">
      <c r="N456" s="148"/>
    </row>
    <row r="457" spans="14:14">
      <c r="N457" s="148"/>
    </row>
    <row r="458" spans="14:14">
      <c r="N458" s="148"/>
    </row>
    <row r="459" spans="14:14">
      <c r="N459" s="148"/>
    </row>
    <row r="460" spans="14:14">
      <c r="N460" s="148"/>
    </row>
    <row r="461" spans="14:14">
      <c r="N461" s="148"/>
    </row>
    <row r="462" spans="14:14">
      <c r="N462" s="148"/>
    </row>
    <row r="463" spans="14:14">
      <c r="N463" s="148"/>
    </row>
    <row r="464" spans="14:14">
      <c r="N464" s="148"/>
    </row>
    <row r="465" spans="14:14">
      <c r="N465" s="148"/>
    </row>
    <row r="466" spans="14:14">
      <c r="N466" s="148"/>
    </row>
    <row r="467" spans="14:14">
      <c r="N467" s="148"/>
    </row>
    <row r="468" spans="14:14">
      <c r="N468" s="148"/>
    </row>
    <row r="469" spans="14:14">
      <c r="N469" s="148"/>
    </row>
    <row r="470" spans="14:14">
      <c r="N470" s="148"/>
    </row>
    <row r="471" spans="14:14">
      <c r="N471" s="148"/>
    </row>
    <row r="472" spans="14:14">
      <c r="N472" s="148"/>
    </row>
    <row r="473" spans="14:14">
      <c r="N473" s="148"/>
    </row>
    <row r="474" spans="14:14">
      <c r="N474" s="148"/>
    </row>
    <row r="475" spans="14:14">
      <c r="N475" s="148"/>
    </row>
    <row r="476" spans="14:14">
      <c r="N476" s="148"/>
    </row>
    <row r="477" spans="14:14">
      <c r="N477" s="148"/>
    </row>
    <row r="478" spans="14:14">
      <c r="N478" s="148"/>
    </row>
    <row r="479" spans="14:14">
      <c r="N479" s="148"/>
    </row>
    <row r="480" spans="14:14">
      <c r="N480" s="148"/>
    </row>
    <row r="481" spans="14:14">
      <c r="N481" s="148"/>
    </row>
    <row r="482" spans="14:14">
      <c r="N482" s="148"/>
    </row>
    <row r="483" spans="14:14">
      <c r="N483" s="148"/>
    </row>
    <row r="484" spans="14:14">
      <c r="N484" s="148"/>
    </row>
    <row r="485" spans="14:14">
      <c r="N485" s="148"/>
    </row>
    <row r="486" spans="14:14">
      <c r="N486" s="148"/>
    </row>
    <row r="487" spans="14:14">
      <c r="N487" s="148"/>
    </row>
    <row r="488" spans="14:14">
      <c r="N488" s="148"/>
    </row>
    <row r="489" spans="14:14">
      <c r="N489" s="148"/>
    </row>
    <row r="490" spans="14:14">
      <c r="N490" s="148"/>
    </row>
    <row r="491" spans="14:14">
      <c r="N491" s="148"/>
    </row>
    <row r="492" spans="14:14">
      <c r="N492" s="148"/>
    </row>
    <row r="493" spans="14:14">
      <c r="N493" s="148"/>
    </row>
    <row r="494" spans="14:14">
      <c r="N494" s="148"/>
    </row>
    <row r="495" spans="14:14">
      <c r="N495" s="148"/>
    </row>
    <row r="496" spans="14:14">
      <c r="N496" s="148"/>
    </row>
    <row r="497" spans="14:14">
      <c r="N497" s="148"/>
    </row>
    <row r="498" spans="14:14">
      <c r="N498" s="148"/>
    </row>
    <row r="499" spans="14:14">
      <c r="N499" s="148"/>
    </row>
    <row r="500" spans="14:14">
      <c r="N500" s="148"/>
    </row>
    <row r="501" spans="14:14">
      <c r="N501" s="148"/>
    </row>
    <row r="502" spans="14:14">
      <c r="N502" s="148"/>
    </row>
    <row r="503" spans="14:14">
      <c r="N503" s="148"/>
    </row>
    <row r="504" spans="14:14">
      <c r="N504" s="148"/>
    </row>
    <row r="505" spans="14:14">
      <c r="N505" s="148"/>
    </row>
    <row r="506" spans="14:14">
      <c r="N506" s="148"/>
    </row>
    <row r="507" spans="14:14">
      <c r="N507" s="148"/>
    </row>
    <row r="508" spans="14:14">
      <c r="N508" s="148"/>
    </row>
    <row r="509" spans="14:14">
      <c r="N509" s="148"/>
    </row>
    <row r="510" spans="14:14">
      <c r="N510" s="148"/>
    </row>
    <row r="511" spans="14:14">
      <c r="N511" s="148"/>
    </row>
    <row r="512" spans="14:14">
      <c r="N512" s="148"/>
    </row>
    <row r="513" spans="14:14">
      <c r="N513" s="148"/>
    </row>
    <row r="514" spans="14:14">
      <c r="N514" s="148"/>
    </row>
    <row r="515" spans="14:14">
      <c r="N515" s="148"/>
    </row>
    <row r="516" spans="14:14">
      <c r="N516" s="148"/>
    </row>
    <row r="517" spans="14:14">
      <c r="N517" s="148"/>
    </row>
    <row r="518" spans="14:14">
      <c r="N518" s="148"/>
    </row>
    <row r="519" spans="14:14">
      <c r="N519" s="148"/>
    </row>
    <row r="520" spans="14:14">
      <c r="N520" s="148"/>
    </row>
    <row r="521" spans="14:14">
      <c r="N521" s="148"/>
    </row>
    <row r="522" spans="14:14">
      <c r="N522" s="148"/>
    </row>
    <row r="523" spans="14:14">
      <c r="N523" s="148"/>
    </row>
    <row r="524" spans="14:14">
      <c r="N524" s="148"/>
    </row>
    <row r="525" spans="14:14">
      <c r="N525" s="148"/>
    </row>
    <row r="526" spans="14:14">
      <c r="N526" s="148"/>
    </row>
    <row r="527" spans="14:14">
      <c r="N527" s="148"/>
    </row>
    <row r="528" spans="14:14">
      <c r="N528" s="148"/>
    </row>
    <row r="529" spans="14:14">
      <c r="N529" s="148"/>
    </row>
    <row r="530" spans="14:14">
      <c r="N530" s="148"/>
    </row>
    <row r="531" spans="14:14">
      <c r="N531" s="148"/>
    </row>
    <row r="532" spans="14:14">
      <c r="N532" s="148"/>
    </row>
    <row r="533" spans="14:14">
      <c r="N533" s="148"/>
    </row>
    <row r="534" spans="14:14">
      <c r="N534" s="148"/>
    </row>
    <row r="535" spans="14:14">
      <c r="N535" s="148"/>
    </row>
    <row r="536" spans="14:14">
      <c r="N536" s="148"/>
    </row>
    <row r="537" spans="14:14">
      <c r="N537" s="148"/>
    </row>
    <row r="538" spans="14:14">
      <c r="N538" s="148"/>
    </row>
    <row r="539" spans="14:14">
      <c r="N539" s="148"/>
    </row>
    <row r="540" spans="14:14">
      <c r="N540" s="148"/>
    </row>
    <row r="541" spans="14:14">
      <c r="N541" s="148"/>
    </row>
    <row r="542" spans="14:14">
      <c r="N542" s="148"/>
    </row>
    <row r="543" spans="14:14">
      <c r="N543" s="148"/>
    </row>
    <row r="544" spans="14:14">
      <c r="N544" s="148"/>
    </row>
    <row r="545" spans="1:14">
      <c r="N545" s="148"/>
    </row>
    <row r="546" spans="1:14">
      <c r="N546" s="148"/>
    </row>
    <row r="547" spans="1:14">
      <c r="N547" s="148"/>
    </row>
    <row r="548" spans="1:14" s="141" customFormat="1">
      <c r="A548" s="165"/>
      <c r="B548" s="149"/>
      <c r="C548" s="149"/>
      <c r="D548" s="149"/>
      <c r="E548" s="157"/>
      <c r="F548" s="157"/>
      <c r="G548" s="157"/>
      <c r="H548" s="157"/>
      <c r="I548" s="157"/>
      <c r="J548" s="157"/>
      <c r="K548" s="157"/>
      <c r="L548" s="157"/>
      <c r="M548" s="157"/>
      <c r="N548" s="128"/>
    </row>
    <row r="549" spans="1:14" s="141" customFormat="1">
      <c r="A549" s="165"/>
      <c r="B549" s="149"/>
      <c r="C549" s="149"/>
      <c r="D549" s="149"/>
      <c r="E549" s="157"/>
      <c r="F549" s="157"/>
      <c r="G549" s="157"/>
      <c r="H549" s="157"/>
      <c r="I549" s="157"/>
      <c r="J549" s="157"/>
      <c r="K549" s="157"/>
      <c r="L549" s="157"/>
      <c r="M549" s="157"/>
      <c r="N549" s="128"/>
    </row>
    <row r="550" spans="1:14" s="141" customFormat="1">
      <c r="A550" s="165"/>
      <c r="B550" s="149"/>
      <c r="C550" s="149"/>
      <c r="D550" s="149"/>
      <c r="E550" s="157"/>
      <c r="F550" s="157"/>
      <c r="G550" s="157"/>
      <c r="H550" s="157"/>
      <c r="I550" s="157"/>
      <c r="J550" s="157"/>
      <c r="K550" s="157"/>
      <c r="L550" s="157"/>
      <c r="M550" s="157"/>
      <c r="N550" s="128"/>
    </row>
    <row r="551" spans="1:14">
      <c r="N551" s="148"/>
    </row>
    <row r="552" spans="1:14">
      <c r="N552" s="148"/>
    </row>
    <row r="553" spans="1:14">
      <c r="N553" s="148"/>
    </row>
    <row r="554" spans="1:14">
      <c r="N554" s="148"/>
    </row>
    <row r="555" spans="1:14">
      <c r="N555" s="148"/>
    </row>
    <row r="556" spans="1:14">
      <c r="N556" s="148"/>
    </row>
    <row r="557" spans="1:14">
      <c r="N557" s="148"/>
    </row>
    <row r="558" spans="1:14">
      <c r="N558" s="148"/>
    </row>
    <row r="559" spans="1:14">
      <c r="N559" s="148"/>
    </row>
    <row r="560" spans="1:14">
      <c r="N560" s="148"/>
    </row>
    <row r="561" spans="14:14">
      <c r="N561" s="148"/>
    </row>
    <row r="562" spans="14:14">
      <c r="N562" s="148"/>
    </row>
    <row r="563" spans="14:14">
      <c r="N563" s="148"/>
    </row>
    <row r="564" spans="14:14">
      <c r="N564" s="148"/>
    </row>
    <row r="565" spans="14:14">
      <c r="N565" s="148"/>
    </row>
    <row r="566" spans="14:14">
      <c r="N566" s="148"/>
    </row>
    <row r="567" spans="14:14">
      <c r="N567" s="148"/>
    </row>
    <row r="568" spans="14:14">
      <c r="N568" s="148"/>
    </row>
    <row r="569" spans="14:14">
      <c r="N569" s="148"/>
    </row>
    <row r="570" spans="14:14">
      <c r="N570" s="148"/>
    </row>
    <row r="571" spans="14:14">
      <c r="N571" s="148"/>
    </row>
    <row r="572" spans="14:14">
      <c r="N572" s="148"/>
    </row>
    <row r="573" spans="14:14">
      <c r="N573" s="148"/>
    </row>
    <row r="574" spans="14:14">
      <c r="N574" s="148"/>
    </row>
    <row r="575" spans="14:14">
      <c r="N575" s="148"/>
    </row>
    <row r="576" spans="14:14">
      <c r="N576" s="148"/>
    </row>
    <row r="577" spans="14:14">
      <c r="N577" s="148"/>
    </row>
    <row r="578" spans="14:14">
      <c r="N578" s="148"/>
    </row>
    <row r="579" spans="14:14">
      <c r="N579" s="148"/>
    </row>
    <row r="580" spans="14:14">
      <c r="N580" s="148"/>
    </row>
    <row r="581" spans="14:14">
      <c r="N581" s="148"/>
    </row>
    <row r="582" spans="14:14">
      <c r="N582" s="148"/>
    </row>
    <row r="583" spans="14:14">
      <c r="N583" s="148"/>
    </row>
    <row r="584" spans="14:14">
      <c r="N584" s="148"/>
    </row>
    <row r="585" spans="14:14">
      <c r="N585" s="148"/>
    </row>
    <row r="586" spans="14:14">
      <c r="N586" s="148"/>
    </row>
    <row r="587" spans="14:14">
      <c r="N587" s="148"/>
    </row>
    <row r="588" spans="14:14">
      <c r="N588" s="148"/>
    </row>
    <row r="589" spans="14:14">
      <c r="N589" s="148"/>
    </row>
    <row r="590" spans="14:14">
      <c r="N590" s="148"/>
    </row>
    <row r="591" spans="14:14">
      <c r="N591" s="148"/>
    </row>
    <row r="592" spans="14:14">
      <c r="N592" s="148"/>
    </row>
    <row r="593" spans="14:14">
      <c r="N593" s="148"/>
    </row>
    <row r="594" spans="14:14">
      <c r="N594" s="148"/>
    </row>
    <row r="595" spans="14:14">
      <c r="N595" s="148"/>
    </row>
    <row r="596" spans="14:14">
      <c r="N596" s="148"/>
    </row>
    <row r="597" spans="14:14">
      <c r="N597" s="148"/>
    </row>
    <row r="598" spans="14:14">
      <c r="N598" s="148"/>
    </row>
    <row r="599" spans="14:14">
      <c r="N599" s="148"/>
    </row>
    <row r="600" spans="14:14">
      <c r="N600" s="148"/>
    </row>
    <row r="601" spans="14:14">
      <c r="N601" s="148"/>
    </row>
    <row r="602" spans="14:14">
      <c r="N602" s="148"/>
    </row>
    <row r="603" spans="14:14">
      <c r="N603" s="148"/>
    </row>
    <row r="604" spans="14:14">
      <c r="N604" s="148"/>
    </row>
    <row r="605" spans="14:14">
      <c r="N605" s="148"/>
    </row>
    <row r="606" spans="14:14">
      <c r="N606" s="148"/>
    </row>
    <row r="607" spans="14:14">
      <c r="N607" s="148"/>
    </row>
    <row r="608" spans="14:14">
      <c r="N608" s="148"/>
    </row>
    <row r="609" spans="14:14">
      <c r="N609" s="148"/>
    </row>
    <row r="610" spans="14:14">
      <c r="N610" s="148"/>
    </row>
    <row r="611" spans="14:14">
      <c r="N611" s="148"/>
    </row>
    <row r="612" spans="14:14">
      <c r="N612" s="148"/>
    </row>
    <row r="613" spans="14:14">
      <c r="N613" s="148"/>
    </row>
    <row r="614" spans="14:14">
      <c r="N614" s="148"/>
    </row>
    <row r="615" spans="14:14">
      <c r="N615" s="148"/>
    </row>
    <row r="616" spans="14:14">
      <c r="N616" s="148"/>
    </row>
    <row r="617" spans="14:14">
      <c r="N617" s="148"/>
    </row>
    <row r="618" spans="14:14">
      <c r="N618" s="148"/>
    </row>
    <row r="619" spans="14:14">
      <c r="N619" s="148"/>
    </row>
    <row r="620" spans="14:14">
      <c r="N620" s="148"/>
    </row>
    <row r="621" spans="14:14">
      <c r="N621" s="148"/>
    </row>
    <row r="622" spans="14:14">
      <c r="N622" s="148"/>
    </row>
    <row r="623" spans="14:14">
      <c r="N623" s="148"/>
    </row>
    <row r="624" spans="14:14">
      <c r="N624" s="148"/>
    </row>
    <row r="625" spans="14:14">
      <c r="N625" s="148"/>
    </row>
    <row r="626" spans="14:14">
      <c r="N626" s="148"/>
    </row>
    <row r="627" spans="14:14">
      <c r="N627" s="148"/>
    </row>
    <row r="628" spans="14:14">
      <c r="N628" s="148"/>
    </row>
    <row r="629" spans="14:14">
      <c r="N629" s="148"/>
    </row>
    <row r="630" spans="14:14">
      <c r="N630" s="148"/>
    </row>
    <row r="631" spans="14:14">
      <c r="N631" s="148"/>
    </row>
    <row r="632" spans="14:14">
      <c r="N632" s="148"/>
    </row>
    <row r="633" spans="14:14">
      <c r="N633" s="148"/>
    </row>
    <row r="634" spans="14:14">
      <c r="N634" s="148"/>
    </row>
    <row r="635" spans="14:14">
      <c r="N635" s="148"/>
    </row>
    <row r="636" spans="14:14">
      <c r="N636" s="148"/>
    </row>
    <row r="637" spans="14:14">
      <c r="N637" s="148"/>
    </row>
    <row r="638" spans="14:14">
      <c r="N638" s="148"/>
    </row>
    <row r="639" spans="14:14">
      <c r="N639" s="148"/>
    </row>
    <row r="640" spans="14:14">
      <c r="N640" s="148"/>
    </row>
    <row r="641" spans="14:14">
      <c r="N641" s="148"/>
    </row>
    <row r="642" spans="14:14">
      <c r="N642" s="148"/>
    </row>
    <row r="643" spans="14:14">
      <c r="N643" s="148"/>
    </row>
    <row r="644" spans="14:14">
      <c r="N644" s="148"/>
    </row>
    <row r="645" spans="14:14">
      <c r="N645" s="148"/>
    </row>
    <row r="646" spans="14:14">
      <c r="N646" s="148"/>
    </row>
    <row r="647" spans="14:14">
      <c r="N647" s="148"/>
    </row>
    <row r="648" spans="14:14">
      <c r="N648" s="148"/>
    </row>
    <row r="649" spans="14:14">
      <c r="N649" s="148"/>
    </row>
    <row r="650" spans="14:14">
      <c r="N650" s="148"/>
    </row>
    <row r="651" spans="14:14">
      <c r="N651" s="148"/>
    </row>
    <row r="652" spans="14:14">
      <c r="N652" s="148"/>
    </row>
    <row r="653" spans="14:14">
      <c r="N653" s="148"/>
    </row>
    <row r="654" spans="14:14">
      <c r="N654" s="148"/>
    </row>
    <row r="655" spans="14:14">
      <c r="N655" s="148"/>
    </row>
  </sheetData>
  <mergeCells count="3">
    <mergeCell ref="B53:C53"/>
    <mergeCell ref="A62:D62"/>
    <mergeCell ref="B24:C24"/>
  </mergeCells>
  <pageMargins left="0.19685039370078741" right="0.19685039370078741" top="0.19685039370078741" bottom="0.39370078740157483" header="0" footer="0.19685039370078741"/>
  <pageSetup paperSize="9" scale="87" fitToHeight="5" orientation="landscape" r:id="rId1"/>
  <headerFooter alignWithMargins="0">
    <oddFooter>&amp;R&amp;P</oddFooter>
  </headerFooter>
  <rowBreaks count="3" manualBreakCount="3">
    <brk id="21" max="12" man="1"/>
    <brk id="34" max="12" man="1"/>
    <brk id="42"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94"/>
  <sheetViews>
    <sheetView view="pageBreakPreview" topLeftCell="D1" zoomScaleNormal="100" zoomScaleSheetLayoutView="100" zoomScalePageLayoutView="75" workbookViewId="0">
      <pane ySplit="2" topLeftCell="A54" activePane="bottomLeft" state="frozen"/>
      <selection pane="bottomLeft" activeCell="L15" sqref="L15"/>
    </sheetView>
  </sheetViews>
  <sheetFormatPr defaultColWidth="8.88671875" defaultRowHeight="13.2"/>
  <cols>
    <col min="1" max="1" width="5.109375" style="19" customWidth="1"/>
    <col min="2" max="2" width="13.44140625" style="3" customWidth="1"/>
    <col min="3" max="3" width="28.33203125" style="3" customWidth="1"/>
    <col min="4" max="4" width="25.88671875" style="3" customWidth="1"/>
    <col min="5" max="5" width="10.33203125" style="37" customWidth="1"/>
    <col min="6" max="6" width="9.88671875" style="37" customWidth="1"/>
    <col min="7" max="7" width="11.109375" style="37" customWidth="1"/>
    <col min="8" max="8" width="11.33203125" style="37" customWidth="1"/>
    <col min="9" max="9" width="10.88671875" style="37" customWidth="1"/>
    <col min="10" max="11" width="10" style="37" customWidth="1"/>
    <col min="12" max="12" width="10.109375" style="37" customWidth="1"/>
    <col min="13" max="13" width="12.109375" style="37" customWidth="1"/>
    <col min="14" max="16384" width="8.88671875" style="3"/>
  </cols>
  <sheetData>
    <row r="1" spans="1:13" s="1" customFormat="1" ht="13.8" thickBot="1">
      <c r="A1" s="14" t="s">
        <v>556</v>
      </c>
      <c r="B1" s="10"/>
      <c r="C1" s="10"/>
      <c r="D1" s="10"/>
      <c r="E1" s="36"/>
      <c r="F1" s="36"/>
      <c r="G1" s="36"/>
      <c r="H1" s="36"/>
      <c r="I1" s="36"/>
      <c r="J1" s="36"/>
      <c r="K1" s="36"/>
      <c r="L1" s="36"/>
      <c r="M1" s="36"/>
    </row>
    <row r="2" spans="1:13" s="2" customFormat="1" ht="26.4">
      <c r="A2" s="20" t="s">
        <v>1</v>
      </c>
      <c r="B2" s="11" t="s">
        <v>2</v>
      </c>
      <c r="C2" s="11" t="s">
        <v>13</v>
      </c>
      <c r="D2" s="11" t="s">
        <v>0</v>
      </c>
      <c r="E2" s="11" t="s">
        <v>4</v>
      </c>
      <c r="F2" s="11">
        <v>2020</v>
      </c>
      <c r="G2" s="11">
        <v>2021</v>
      </c>
      <c r="H2" s="11">
        <v>2022</v>
      </c>
      <c r="I2" s="11">
        <v>2023</v>
      </c>
      <c r="J2" s="11">
        <v>2024</v>
      </c>
      <c r="K2" s="11">
        <v>2025</v>
      </c>
      <c r="L2" s="11">
        <v>2026</v>
      </c>
      <c r="M2" s="11" t="s">
        <v>10</v>
      </c>
    </row>
    <row r="3" spans="1:13" s="27" customFormat="1">
      <c r="A3" s="33"/>
      <c r="B3" s="28" t="s">
        <v>6</v>
      </c>
      <c r="C3" s="25"/>
      <c r="D3" s="28"/>
      <c r="E3" s="30"/>
      <c r="F3" s="30"/>
      <c r="G3" s="30"/>
      <c r="H3" s="30"/>
      <c r="I3" s="30"/>
      <c r="J3" s="30"/>
      <c r="K3" s="30"/>
      <c r="L3" s="30"/>
      <c r="M3" s="30"/>
    </row>
    <row r="4" spans="1:13" s="27" customFormat="1">
      <c r="A4" s="33"/>
      <c r="B4" s="28"/>
      <c r="C4" s="25"/>
      <c r="D4" s="28"/>
      <c r="E4" s="30"/>
      <c r="F4" s="30"/>
      <c r="G4" s="30"/>
      <c r="H4" s="30"/>
      <c r="I4" s="30"/>
      <c r="J4" s="30"/>
      <c r="K4" s="30"/>
      <c r="L4" s="30"/>
      <c r="M4" s="30"/>
    </row>
    <row r="5" spans="1:13" s="27" customFormat="1">
      <c r="A5" s="15">
        <v>1</v>
      </c>
      <c r="B5" s="12" t="s">
        <v>3</v>
      </c>
      <c r="C5" s="32"/>
      <c r="D5" s="34"/>
      <c r="E5" s="30"/>
      <c r="F5" s="30"/>
      <c r="G5" s="30"/>
      <c r="H5" s="30"/>
      <c r="I5" s="30"/>
      <c r="J5" s="30"/>
      <c r="K5" s="30"/>
      <c r="L5" s="30"/>
      <c r="M5" s="30"/>
    </row>
    <row r="6" spans="1:13" s="27" customFormat="1">
      <c r="A6" s="16"/>
      <c r="B6" s="12"/>
      <c r="C6" s="32"/>
      <c r="D6" s="34"/>
      <c r="E6" s="30"/>
      <c r="F6" s="30"/>
      <c r="G6" s="30"/>
      <c r="H6" s="30"/>
      <c r="I6" s="30"/>
      <c r="J6" s="30"/>
      <c r="K6" s="30"/>
      <c r="L6" s="30"/>
      <c r="M6" s="30"/>
    </row>
    <row r="7" spans="1:13" s="27" customFormat="1" ht="105.6">
      <c r="A7" s="16">
        <v>1.1000000000000001</v>
      </c>
      <c r="B7" s="29" t="s">
        <v>7</v>
      </c>
      <c r="C7" s="31" t="s">
        <v>202</v>
      </c>
      <c r="D7" s="31" t="s">
        <v>507</v>
      </c>
      <c r="E7" s="30"/>
      <c r="F7" s="30"/>
      <c r="G7" s="97">
        <v>2000</v>
      </c>
      <c r="H7" s="30"/>
      <c r="I7" s="97">
        <v>2000</v>
      </c>
      <c r="J7" s="30"/>
      <c r="K7" s="97">
        <v>2000</v>
      </c>
      <c r="L7" s="30"/>
      <c r="M7" s="97">
        <v>4000</v>
      </c>
    </row>
    <row r="8" spans="1:13" s="27" customFormat="1">
      <c r="A8" s="16"/>
      <c r="B8" s="29"/>
      <c r="C8" s="31"/>
      <c r="D8" s="31"/>
      <c r="E8" s="30"/>
      <c r="F8" s="30"/>
      <c r="G8" s="30"/>
      <c r="H8" s="30"/>
      <c r="I8" s="30"/>
      <c r="J8" s="30"/>
      <c r="K8" s="30"/>
      <c r="L8" s="30"/>
      <c r="M8" s="30"/>
    </row>
    <row r="9" spans="1:13" s="27" customFormat="1" ht="66">
      <c r="A9" s="16">
        <v>1.2</v>
      </c>
      <c r="B9" s="29" t="s">
        <v>7</v>
      </c>
      <c r="C9" s="31" t="s">
        <v>159</v>
      </c>
      <c r="D9" s="31" t="s">
        <v>508</v>
      </c>
      <c r="E9" s="30"/>
      <c r="F9" s="97"/>
      <c r="G9" s="97">
        <v>1000</v>
      </c>
      <c r="H9" s="30"/>
      <c r="I9" s="97">
        <v>1000</v>
      </c>
      <c r="J9" s="30"/>
      <c r="K9" s="97">
        <v>1000</v>
      </c>
      <c r="L9" s="97"/>
      <c r="M9" s="97">
        <v>2000</v>
      </c>
    </row>
    <row r="10" spans="1:13" s="27" customFormat="1">
      <c r="A10" s="16"/>
      <c r="B10" s="29"/>
      <c r="C10" s="31"/>
      <c r="D10" s="31"/>
      <c r="E10" s="30"/>
      <c r="F10" s="30"/>
      <c r="G10" s="30"/>
      <c r="H10" s="30"/>
      <c r="I10" s="30"/>
      <c r="J10" s="30"/>
      <c r="K10" s="30"/>
      <c r="L10" s="30"/>
      <c r="M10" s="30"/>
    </row>
    <row r="11" spans="1:13" s="27" customFormat="1" ht="39.6">
      <c r="A11" s="16">
        <v>1.3</v>
      </c>
      <c r="B11" s="29" t="s">
        <v>7</v>
      </c>
      <c r="C11" s="31" t="s">
        <v>145</v>
      </c>
      <c r="D11" s="31"/>
      <c r="E11" s="30"/>
      <c r="F11" s="30"/>
      <c r="G11" s="30"/>
      <c r="H11" s="30"/>
      <c r="I11" s="30"/>
      <c r="J11" s="30"/>
      <c r="K11" s="30"/>
      <c r="L11" s="30"/>
      <c r="M11" s="30"/>
    </row>
    <row r="12" spans="1:13" s="27" customFormat="1">
      <c r="A12" s="16"/>
      <c r="B12" s="29"/>
      <c r="D12" s="31"/>
      <c r="E12" s="30"/>
      <c r="F12" s="30"/>
      <c r="G12" s="30"/>
      <c r="H12" s="30"/>
      <c r="I12" s="30"/>
      <c r="J12" s="30"/>
      <c r="K12" s="30"/>
      <c r="L12" s="30"/>
      <c r="M12" s="30"/>
    </row>
    <row r="13" spans="1:13" s="27" customFormat="1" ht="39.6">
      <c r="A13" s="16">
        <v>1.4</v>
      </c>
      <c r="B13" s="29" t="s">
        <v>7</v>
      </c>
      <c r="C13" s="29" t="s">
        <v>509</v>
      </c>
      <c r="D13" s="31" t="s">
        <v>510</v>
      </c>
      <c r="E13" s="30"/>
      <c r="F13" s="30"/>
      <c r="G13" s="97">
        <v>500</v>
      </c>
      <c r="H13" s="30"/>
      <c r="I13" s="30"/>
      <c r="J13" s="30"/>
      <c r="K13" s="97">
        <v>500</v>
      </c>
      <c r="L13" s="30"/>
      <c r="M13" s="30"/>
    </row>
    <row r="14" spans="1:13" s="27" customFormat="1">
      <c r="A14" s="16"/>
      <c r="B14" s="29"/>
      <c r="C14" s="29"/>
      <c r="D14" s="31"/>
      <c r="E14" s="30"/>
      <c r="F14" s="30"/>
      <c r="G14" s="30"/>
      <c r="H14" s="30"/>
      <c r="I14" s="30"/>
      <c r="J14" s="30"/>
      <c r="K14" s="30"/>
      <c r="L14" s="30"/>
      <c r="M14" s="30"/>
    </row>
    <row r="15" spans="1:13" s="27" customFormat="1" ht="89.4" customHeight="1">
      <c r="A15" s="16">
        <v>1.5</v>
      </c>
      <c r="B15" s="29" t="s">
        <v>14</v>
      </c>
      <c r="C15" s="31" t="s">
        <v>158</v>
      </c>
      <c r="D15" s="31" t="s">
        <v>153</v>
      </c>
      <c r="E15" s="30"/>
      <c r="F15" s="30"/>
      <c r="G15" s="97">
        <v>1000</v>
      </c>
      <c r="H15" s="97" t="s">
        <v>583</v>
      </c>
      <c r="I15" s="30"/>
      <c r="J15" s="30"/>
      <c r="K15" s="30"/>
      <c r="L15" s="30"/>
      <c r="M15" s="30"/>
    </row>
    <row r="16" spans="1:13" s="27" customFormat="1">
      <c r="A16" s="16"/>
      <c r="B16" s="29"/>
      <c r="C16" s="31"/>
      <c r="D16" s="31"/>
      <c r="E16" s="30"/>
      <c r="F16" s="30"/>
      <c r="G16" s="97"/>
      <c r="H16" s="30"/>
      <c r="I16" s="30"/>
      <c r="J16" s="30"/>
      <c r="K16" s="30"/>
      <c r="L16" s="30"/>
      <c r="M16" s="30"/>
    </row>
    <row r="17" spans="1:13" s="27" customFormat="1" ht="52.8">
      <c r="A17" s="16">
        <v>1.6</v>
      </c>
      <c r="B17" s="29" t="s">
        <v>58</v>
      </c>
      <c r="C17" s="31" t="s">
        <v>156</v>
      </c>
      <c r="D17" s="31" t="s">
        <v>199</v>
      </c>
      <c r="E17" s="30"/>
      <c r="F17" s="30"/>
      <c r="G17" s="97">
        <v>500</v>
      </c>
      <c r="H17" s="30"/>
      <c r="I17" s="30"/>
      <c r="J17" s="30"/>
      <c r="K17" s="30"/>
      <c r="L17" s="30"/>
      <c r="M17" s="30"/>
    </row>
    <row r="18" spans="1:13" s="27" customFormat="1">
      <c r="A18" s="16"/>
      <c r="B18" s="29"/>
      <c r="C18" s="31"/>
      <c r="D18" s="31"/>
      <c r="E18" s="30"/>
      <c r="F18" s="30"/>
      <c r="G18" s="97"/>
      <c r="H18" s="30"/>
      <c r="I18" s="30"/>
      <c r="J18" s="30"/>
      <c r="K18" s="30"/>
      <c r="L18" s="30"/>
      <c r="M18" s="30"/>
    </row>
    <row r="19" spans="1:13" s="27" customFormat="1" ht="52.8">
      <c r="A19" s="16">
        <v>1.7</v>
      </c>
      <c r="B19" s="29" t="s">
        <v>8</v>
      </c>
      <c r="C19" s="29" t="s">
        <v>157</v>
      </c>
      <c r="D19" s="31" t="s">
        <v>160</v>
      </c>
      <c r="E19" s="30"/>
      <c r="F19" s="30"/>
      <c r="G19" s="97" t="s">
        <v>583</v>
      </c>
      <c r="H19" s="97">
        <v>15000</v>
      </c>
      <c r="I19" s="30"/>
      <c r="J19" s="30"/>
      <c r="K19" s="30"/>
      <c r="L19" s="30"/>
      <c r="M19" s="30"/>
    </row>
    <row r="20" spans="1:13" s="27" customFormat="1">
      <c r="A20" s="16"/>
      <c r="B20" s="29"/>
      <c r="C20" s="31"/>
      <c r="D20" s="31"/>
      <c r="E20" s="30"/>
      <c r="F20" s="30"/>
      <c r="G20" s="30"/>
      <c r="H20" s="30"/>
      <c r="I20" s="30"/>
      <c r="J20" s="30"/>
      <c r="K20" s="30"/>
      <c r="L20" s="30"/>
      <c r="M20" s="30"/>
    </row>
    <row r="21" spans="1:13" customFormat="1">
      <c r="A21" s="15">
        <v>2</v>
      </c>
      <c r="B21" s="12" t="s">
        <v>12</v>
      </c>
      <c r="C21" s="12"/>
      <c r="D21" s="31"/>
      <c r="E21" s="30"/>
      <c r="F21" s="30"/>
      <c r="G21" s="30"/>
      <c r="H21" s="30"/>
      <c r="I21" s="30"/>
      <c r="J21" s="30"/>
      <c r="K21" s="30"/>
      <c r="L21" s="30"/>
      <c r="M21" s="30"/>
    </row>
    <row r="22" spans="1:13" customFormat="1">
      <c r="A22" s="15"/>
      <c r="B22" s="12"/>
      <c r="C22" s="12"/>
      <c r="D22" s="31"/>
      <c r="E22" s="30"/>
      <c r="F22" s="30"/>
      <c r="G22" s="30"/>
      <c r="H22" s="30"/>
      <c r="I22" s="30"/>
      <c r="J22" s="30"/>
      <c r="K22" s="30"/>
      <c r="L22" s="30"/>
      <c r="M22" s="30"/>
    </row>
    <row r="23" spans="1:13" customFormat="1" ht="158.4">
      <c r="A23" s="16">
        <v>2.1</v>
      </c>
      <c r="B23" s="29" t="s">
        <v>24</v>
      </c>
      <c r="C23" s="29" t="s">
        <v>536</v>
      </c>
      <c r="D23" s="38" t="s">
        <v>593</v>
      </c>
      <c r="E23" s="30"/>
      <c r="F23" s="30"/>
      <c r="G23" s="30"/>
      <c r="H23" s="169">
        <v>20057</v>
      </c>
      <c r="I23" s="30"/>
      <c r="J23" s="30"/>
      <c r="K23" s="30"/>
      <c r="L23" s="30"/>
      <c r="M23" s="30"/>
    </row>
    <row r="24" spans="1:13" customFormat="1">
      <c r="A24" s="15"/>
      <c r="B24" s="29"/>
      <c r="C24" s="3"/>
      <c r="D24" s="31"/>
      <c r="E24" s="30"/>
      <c r="F24" s="30"/>
      <c r="G24" s="30"/>
      <c r="H24" s="30"/>
      <c r="I24" s="30"/>
      <c r="J24" s="30"/>
      <c r="K24" s="30"/>
      <c r="L24" s="30"/>
      <c r="M24" s="30"/>
    </row>
    <row r="25" spans="1:13" customFormat="1">
      <c r="A25" s="16">
        <v>2.2000000000000002</v>
      </c>
      <c r="B25" s="29" t="s">
        <v>22</v>
      </c>
      <c r="C25" s="38" t="s">
        <v>194</v>
      </c>
      <c r="D25" s="38" t="s">
        <v>194</v>
      </c>
      <c r="E25" s="30"/>
      <c r="F25" s="30"/>
      <c r="G25" s="30"/>
      <c r="H25" s="30"/>
      <c r="I25" s="30"/>
      <c r="J25" s="30"/>
      <c r="K25" s="30"/>
      <c r="L25" s="30"/>
      <c r="M25" s="30"/>
    </row>
    <row r="26" spans="1:13" customFormat="1">
      <c r="A26" s="16"/>
      <c r="B26" s="29"/>
      <c r="C26" s="31"/>
      <c r="D26" s="31"/>
      <c r="E26" s="30"/>
      <c r="F26" s="30"/>
      <c r="G26" s="30"/>
      <c r="H26" s="30"/>
      <c r="I26" s="30"/>
      <c r="J26" s="30"/>
      <c r="K26" s="30"/>
      <c r="L26" s="30"/>
      <c r="M26" s="30"/>
    </row>
    <row r="27" spans="1:13">
      <c r="A27" s="16">
        <v>2.2999999999999998</v>
      </c>
      <c r="B27" s="29" t="s">
        <v>23</v>
      </c>
      <c r="C27" s="31" t="s">
        <v>194</v>
      </c>
      <c r="D27" s="31" t="s">
        <v>194</v>
      </c>
      <c r="E27" s="30"/>
      <c r="F27" s="30"/>
      <c r="G27" s="30"/>
      <c r="H27" s="30"/>
      <c r="I27" s="30"/>
      <c r="J27" s="30"/>
      <c r="K27" s="30"/>
      <c r="L27" s="30"/>
      <c r="M27" s="30"/>
    </row>
    <row r="28" spans="1:13">
      <c r="A28" s="16"/>
      <c r="B28" s="29"/>
      <c r="C28" s="31"/>
      <c r="D28" s="31"/>
      <c r="E28" s="30"/>
      <c r="F28" s="30"/>
      <c r="G28" s="30"/>
      <c r="H28" s="30"/>
      <c r="I28" s="30"/>
      <c r="J28" s="30"/>
      <c r="K28" s="30"/>
      <c r="L28" s="30"/>
      <c r="M28" s="30"/>
    </row>
    <row r="29" spans="1:13">
      <c r="A29" s="16">
        <v>2.4</v>
      </c>
      <c r="B29" s="29" t="s">
        <v>29</v>
      </c>
      <c r="C29" s="31" t="s">
        <v>194</v>
      </c>
      <c r="D29" s="31" t="s">
        <v>194</v>
      </c>
      <c r="E29" s="30"/>
      <c r="F29" s="30"/>
      <c r="G29" s="30"/>
      <c r="H29" s="30"/>
      <c r="I29" s="30"/>
      <c r="J29" s="30"/>
      <c r="K29" s="30"/>
      <c r="L29" s="30"/>
      <c r="M29" s="30"/>
    </row>
    <row r="30" spans="1:13">
      <c r="A30" s="16"/>
      <c r="B30" s="29"/>
      <c r="C30" s="29"/>
      <c r="D30" s="31"/>
      <c r="E30" s="30"/>
      <c r="F30" s="30"/>
      <c r="G30" s="30"/>
      <c r="H30" s="30"/>
      <c r="I30" s="30"/>
      <c r="J30" s="30"/>
      <c r="K30" s="30"/>
      <c r="L30" s="30"/>
      <c r="M30" s="30"/>
    </row>
    <row r="31" spans="1:13" ht="26.4">
      <c r="A31" s="15">
        <v>3</v>
      </c>
      <c r="B31" s="12" t="s">
        <v>511</v>
      </c>
      <c r="C31" s="29"/>
      <c r="D31" s="31"/>
      <c r="E31" s="30"/>
      <c r="F31" s="30"/>
      <c r="G31" s="30"/>
      <c r="H31" s="30"/>
      <c r="I31" s="30"/>
      <c r="J31" s="30"/>
      <c r="K31" s="30"/>
      <c r="L31" s="30"/>
      <c r="M31" s="30"/>
    </row>
    <row r="32" spans="1:13">
      <c r="A32" s="15"/>
      <c r="B32" s="12"/>
      <c r="C32" s="29"/>
      <c r="D32" s="31"/>
      <c r="E32" s="30"/>
      <c r="F32" s="30"/>
      <c r="G32" s="30"/>
      <c r="H32" s="30"/>
      <c r="I32" s="30"/>
      <c r="J32" s="30"/>
      <c r="K32" s="30"/>
      <c r="L32" s="30"/>
      <c r="M32" s="30"/>
    </row>
    <row r="33" spans="1:13" ht="39.6">
      <c r="A33" s="46">
        <v>3.1</v>
      </c>
      <c r="B33" s="29" t="s">
        <v>31</v>
      </c>
      <c r="C33" s="29" t="s">
        <v>60</v>
      </c>
      <c r="D33" s="31" t="s">
        <v>41</v>
      </c>
      <c r="E33" s="30"/>
      <c r="F33" s="169">
        <v>7490</v>
      </c>
      <c r="G33" s="97"/>
      <c r="H33" s="97"/>
      <c r="I33" s="97"/>
      <c r="J33" s="97"/>
      <c r="K33" s="97"/>
      <c r="L33" s="97"/>
      <c r="M33" s="169">
        <v>7490</v>
      </c>
    </row>
    <row r="34" spans="1:13">
      <c r="A34" s="15"/>
      <c r="B34" s="12"/>
      <c r="C34" s="29"/>
      <c r="D34" s="31"/>
      <c r="E34" s="30"/>
      <c r="F34" s="30"/>
      <c r="G34" s="97"/>
      <c r="H34" s="97"/>
      <c r="I34" s="97"/>
      <c r="J34" s="97"/>
      <c r="K34" s="97"/>
      <c r="L34" s="97"/>
      <c r="M34" s="97"/>
    </row>
    <row r="35" spans="1:13" ht="66">
      <c r="A35" s="16">
        <v>3.2</v>
      </c>
      <c r="B35" s="29" t="s">
        <v>34</v>
      </c>
      <c r="C35" s="29" t="s">
        <v>196</v>
      </c>
      <c r="D35" s="31" t="s">
        <v>197</v>
      </c>
      <c r="E35" s="30"/>
      <c r="F35" s="97" t="s">
        <v>586</v>
      </c>
      <c r="G35" s="97"/>
      <c r="H35" s="97"/>
      <c r="I35" s="97"/>
      <c r="J35" s="97"/>
      <c r="K35" s="97"/>
      <c r="L35" s="97"/>
    </row>
    <row r="36" spans="1:13">
      <c r="A36" s="16"/>
      <c r="B36" s="29"/>
      <c r="C36" s="29"/>
      <c r="D36" s="31"/>
      <c r="E36" s="30"/>
      <c r="F36" s="97"/>
      <c r="G36" s="97"/>
      <c r="H36" s="97"/>
      <c r="I36" s="97"/>
      <c r="J36" s="97"/>
      <c r="K36" s="97"/>
      <c r="L36" s="97"/>
    </row>
    <row r="37" spans="1:13" ht="39.6">
      <c r="A37" s="16">
        <v>3.3</v>
      </c>
      <c r="B37" s="29" t="s">
        <v>35</v>
      </c>
      <c r="C37" s="29" t="s">
        <v>60</v>
      </c>
      <c r="D37" s="31" t="s">
        <v>41</v>
      </c>
      <c r="E37" s="30"/>
      <c r="F37" s="97" t="s">
        <v>586</v>
      </c>
      <c r="G37" s="97"/>
      <c r="H37" s="97"/>
      <c r="I37" s="97"/>
      <c r="J37" s="97"/>
      <c r="K37" s="97"/>
      <c r="L37" s="97"/>
    </row>
    <row r="38" spans="1:13">
      <c r="A38" s="16"/>
      <c r="B38" s="29"/>
      <c r="C38" s="29"/>
      <c r="D38" s="31"/>
      <c r="E38" s="30"/>
      <c r="F38" s="97"/>
      <c r="G38" s="97"/>
      <c r="H38" s="97"/>
      <c r="I38" s="97"/>
      <c r="J38" s="97"/>
      <c r="K38" s="97"/>
      <c r="L38" s="97"/>
    </row>
    <row r="39" spans="1:13" ht="26.4">
      <c r="A39" s="16">
        <v>3.4</v>
      </c>
      <c r="B39" s="29" t="s">
        <v>59</v>
      </c>
      <c r="C39" s="29" t="s">
        <v>62</v>
      </c>
      <c r="D39" s="31" t="s">
        <v>41</v>
      </c>
      <c r="E39" s="30"/>
      <c r="F39" s="97" t="s">
        <v>586</v>
      </c>
      <c r="G39" s="97"/>
      <c r="H39" s="97"/>
      <c r="I39" s="97"/>
      <c r="J39" s="97"/>
      <c r="K39" s="97"/>
      <c r="L39" s="97"/>
    </row>
    <row r="40" spans="1:13">
      <c r="A40" s="16"/>
      <c r="B40" s="29"/>
      <c r="C40" s="29"/>
      <c r="D40" s="31"/>
      <c r="E40" s="30"/>
      <c r="F40" s="97"/>
      <c r="G40" s="97"/>
      <c r="H40" s="97"/>
      <c r="I40" s="97"/>
      <c r="J40" s="97"/>
      <c r="K40" s="97"/>
      <c r="L40" s="97"/>
    </row>
    <row r="41" spans="1:13" ht="39.6">
      <c r="A41" s="16">
        <v>3.5</v>
      </c>
      <c r="B41" s="29" t="s">
        <v>330</v>
      </c>
      <c r="C41" s="29" t="s">
        <v>60</v>
      </c>
      <c r="D41" s="31" t="s">
        <v>41</v>
      </c>
      <c r="E41" s="30"/>
      <c r="F41" s="97" t="s">
        <v>586</v>
      </c>
      <c r="G41" s="97"/>
      <c r="H41" s="97"/>
      <c r="I41" s="97"/>
      <c r="J41" s="97"/>
      <c r="K41" s="97"/>
      <c r="L41" s="97"/>
    </row>
    <row r="42" spans="1:13">
      <c r="A42" s="16"/>
      <c r="B42" s="29"/>
      <c r="C42" s="29"/>
      <c r="D42" s="31"/>
      <c r="E42" s="30"/>
      <c r="F42" s="30"/>
      <c r="G42" s="30"/>
      <c r="H42" s="30"/>
      <c r="I42" s="30"/>
      <c r="J42" s="30"/>
      <c r="K42" s="30"/>
      <c r="L42" s="30"/>
    </row>
    <row r="43" spans="1:13" ht="26.4">
      <c r="A43" s="16">
        <v>3.6</v>
      </c>
      <c r="B43" s="29" t="s">
        <v>38</v>
      </c>
      <c r="C43" s="29" t="s">
        <v>61</v>
      </c>
      <c r="D43" s="31" t="s">
        <v>41</v>
      </c>
      <c r="E43" s="30"/>
      <c r="F43" s="97"/>
      <c r="G43" s="97"/>
      <c r="H43" s="97"/>
      <c r="I43" s="97"/>
      <c r="J43" s="97"/>
      <c r="K43" s="97"/>
      <c r="L43" s="97"/>
    </row>
    <row r="44" spans="1:13">
      <c r="A44" s="16"/>
      <c r="B44" s="29"/>
      <c r="C44" s="29"/>
      <c r="D44" s="31"/>
      <c r="E44" s="30"/>
      <c r="F44" s="97"/>
      <c r="G44" s="97"/>
      <c r="H44" s="97"/>
      <c r="I44" s="97"/>
      <c r="J44" s="97"/>
      <c r="K44" s="97"/>
      <c r="L44" s="97"/>
    </row>
    <row r="45" spans="1:13" ht="39.6">
      <c r="A45" s="16">
        <v>3.7</v>
      </c>
      <c r="B45" s="29" t="s">
        <v>36</v>
      </c>
      <c r="C45" s="29" t="s">
        <v>60</v>
      </c>
      <c r="D45" s="31" t="s">
        <v>41</v>
      </c>
      <c r="E45" s="30"/>
      <c r="F45" s="97" t="s">
        <v>586</v>
      </c>
      <c r="H45" s="97"/>
      <c r="I45" s="97"/>
      <c r="J45" s="97"/>
      <c r="K45" s="97"/>
      <c r="L45" s="97"/>
    </row>
    <row r="46" spans="1:13">
      <c r="A46" s="16"/>
      <c r="B46" s="29"/>
      <c r="C46" s="29"/>
      <c r="D46" s="167"/>
      <c r="E46" s="30"/>
      <c r="F46" s="97"/>
      <c r="G46" s="97"/>
      <c r="H46" s="97"/>
      <c r="I46" s="97"/>
      <c r="J46" s="97"/>
      <c r="K46" s="97"/>
      <c r="L46" s="97"/>
      <c r="M46" s="97"/>
    </row>
    <row r="47" spans="1:13">
      <c r="A47" s="15">
        <v>4</v>
      </c>
      <c r="B47" s="12" t="s">
        <v>11</v>
      </c>
      <c r="C47" s="29"/>
      <c r="D47" s="56"/>
      <c r="E47" s="30"/>
      <c r="F47" s="97"/>
      <c r="G47" s="97"/>
      <c r="H47" s="97"/>
      <c r="I47" s="97"/>
      <c r="J47" s="97"/>
      <c r="K47" s="97"/>
      <c r="L47" s="97"/>
      <c r="M47" s="97"/>
    </row>
    <row r="48" spans="1:13">
      <c r="A48" s="15"/>
      <c r="B48" s="12"/>
      <c r="C48" s="29"/>
      <c r="D48" s="167"/>
      <c r="E48" s="30"/>
      <c r="F48" s="97"/>
      <c r="G48" s="97"/>
      <c r="H48" s="97"/>
      <c r="I48" s="97"/>
      <c r="J48" s="97"/>
      <c r="K48" s="97"/>
      <c r="L48" s="97"/>
      <c r="M48" s="97"/>
    </row>
    <row r="49" spans="1:13" ht="26.4">
      <c r="A49" s="47">
        <v>4.0999999999999996</v>
      </c>
      <c r="B49" s="29" t="s">
        <v>43</v>
      </c>
      <c r="C49" s="29" t="s">
        <v>44</v>
      </c>
      <c r="D49" s="56" t="s">
        <v>39</v>
      </c>
      <c r="E49" s="30"/>
      <c r="F49" s="97"/>
      <c r="G49" s="97"/>
      <c r="H49" s="97"/>
      <c r="I49" s="97"/>
      <c r="J49" s="97"/>
      <c r="K49" s="97"/>
      <c r="L49" s="97"/>
      <c r="M49" s="97">
        <v>2000</v>
      </c>
    </row>
    <row r="50" spans="1:13">
      <c r="A50" s="18"/>
      <c r="B50" s="8"/>
      <c r="D50" s="57"/>
      <c r="E50" s="30"/>
      <c r="F50" s="97"/>
      <c r="G50" s="97"/>
      <c r="H50" s="97"/>
      <c r="I50" s="97"/>
      <c r="J50" s="97"/>
      <c r="K50" s="97"/>
      <c r="L50" s="97"/>
      <c r="M50" s="97"/>
    </row>
    <row r="51" spans="1:13">
      <c r="A51" s="15">
        <v>5</v>
      </c>
      <c r="B51" s="12" t="s">
        <v>5</v>
      </c>
      <c r="D51" s="57"/>
      <c r="E51" s="30"/>
      <c r="F51" s="97"/>
      <c r="G51" s="97"/>
      <c r="H51" s="97"/>
      <c r="I51" s="97"/>
      <c r="J51" s="97"/>
      <c r="K51" s="97"/>
      <c r="L51" s="97"/>
      <c r="M51" s="97"/>
    </row>
    <row r="52" spans="1:13">
      <c r="D52" s="57"/>
      <c r="E52" s="30"/>
      <c r="F52" s="97"/>
      <c r="G52" s="97"/>
      <c r="H52" s="97"/>
      <c r="I52" s="97"/>
      <c r="J52" s="97"/>
      <c r="K52" s="97"/>
      <c r="L52" s="97"/>
      <c r="M52" s="97"/>
    </row>
    <row r="53" spans="1:13" ht="39.6">
      <c r="A53" s="47">
        <v>5.0999999999999996</v>
      </c>
      <c r="B53" s="29" t="s">
        <v>63</v>
      </c>
      <c r="C53" s="29" t="s">
        <v>47</v>
      </c>
      <c r="D53" s="61" t="s">
        <v>41</v>
      </c>
      <c r="E53" s="30"/>
      <c r="F53" s="97"/>
      <c r="G53" s="97"/>
      <c r="H53" s="97">
        <v>5500</v>
      </c>
      <c r="I53" s="97"/>
      <c r="J53" s="97"/>
      <c r="K53" s="97"/>
      <c r="L53" s="97"/>
      <c r="M53" s="97">
        <v>6250</v>
      </c>
    </row>
    <row r="54" spans="1:13">
      <c r="B54" s="29"/>
      <c r="C54" s="29"/>
      <c r="D54" s="61"/>
      <c r="E54" s="30"/>
      <c r="F54" s="97"/>
      <c r="G54" s="97"/>
      <c r="H54" s="97"/>
      <c r="I54" s="97"/>
      <c r="J54" s="97"/>
      <c r="K54" s="97"/>
      <c r="L54" s="97"/>
      <c r="M54" s="97"/>
    </row>
    <row r="55" spans="1:13" ht="39.6">
      <c r="A55" s="47">
        <v>5.2</v>
      </c>
      <c r="B55" s="29" t="s">
        <v>64</v>
      </c>
      <c r="C55" s="29" t="s">
        <v>200</v>
      </c>
      <c r="D55" s="61" t="s">
        <v>51</v>
      </c>
      <c r="E55" s="30"/>
      <c r="F55" s="97"/>
      <c r="G55" s="97"/>
      <c r="H55" s="97"/>
      <c r="J55" s="97">
        <v>4500</v>
      </c>
      <c r="K55" s="97"/>
      <c r="L55" s="97"/>
      <c r="M55" s="97"/>
    </row>
    <row r="56" spans="1:13">
      <c r="A56" s="47"/>
      <c r="B56" s="29"/>
      <c r="C56" s="29"/>
      <c r="D56" s="61"/>
      <c r="E56" s="30"/>
      <c r="F56" s="97"/>
      <c r="G56" s="97"/>
      <c r="H56" s="97"/>
      <c r="I56" s="97"/>
      <c r="J56" s="97"/>
      <c r="K56" s="97"/>
      <c r="L56" s="97"/>
      <c r="M56" s="97"/>
    </row>
    <row r="57" spans="1:13" ht="52.8">
      <c r="A57" s="47">
        <v>5.3</v>
      </c>
      <c r="B57" s="29" t="s">
        <v>65</v>
      </c>
      <c r="C57" s="29" t="s">
        <v>201</v>
      </c>
      <c r="D57" s="61" t="s">
        <v>55</v>
      </c>
      <c r="E57" s="30"/>
      <c r="F57" s="97">
        <v>500</v>
      </c>
      <c r="G57" s="97"/>
      <c r="H57" s="97"/>
      <c r="I57" s="97"/>
      <c r="J57" s="97"/>
      <c r="K57" s="97"/>
      <c r="L57" s="97"/>
      <c r="M57" s="97"/>
    </row>
    <row r="58" spans="1:13">
      <c r="C58" s="43"/>
      <c r="D58" s="43"/>
      <c r="E58" s="30"/>
      <c r="F58" s="30"/>
      <c r="G58" s="30"/>
      <c r="H58" s="30"/>
      <c r="I58" s="30"/>
      <c r="J58" s="30"/>
      <c r="K58" s="30"/>
      <c r="L58" s="30"/>
      <c r="M58" s="30"/>
    </row>
    <row r="60" spans="1:13" ht="13.8" thickBot="1">
      <c r="A60" s="238" t="s">
        <v>9</v>
      </c>
      <c r="B60" s="239"/>
      <c r="C60" s="239"/>
      <c r="D60" s="239"/>
      <c r="E60" s="45">
        <f t="shared" ref="E60:M60" si="0">SUM(E3:E59)</f>
        <v>0</v>
      </c>
      <c r="F60" s="45">
        <f t="shared" si="0"/>
        <v>7990</v>
      </c>
      <c r="G60" s="45">
        <f t="shared" si="0"/>
        <v>5000</v>
      </c>
      <c r="H60" s="45">
        <f t="shared" si="0"/>
        <v>40557</v>
      </c>
      <c r="I60" s="45">
        <f t="shared" si="0"/>
        <v>3000</v>
      </c>
      <c r="J60" s="45">
        <f t="shared" si="0"/>
        <v>4500</v>
      </c>
      <c r="K60" s="45">
        <f t="shared" si="0"/>
        <v>3500</v>
      </c>
      <c r="L60" s="45">
        <f t="shared" si="0"/>
        <v>0</v>
      </c>
      <c r="M60" s="45">
        <f t="shared" si="0"/>
        <v>21740</v>
      </c>
    </row>
    <row r="61" spans="1:13" ht="13.8">
      <c r="D61" s="198"/>
      <c r="E61" s="200"/>
      <c r="F61" s="200"/>
      <c r="G61" s="200"/>
      <c r="H61" s="200"/>
      <c r="I61" s="200"/>
      <c r="J61" s="200"/>
      <c r="K61" s="200"/>
      <c r="L61" s="200"/>
      <c r="M61" s="200"/>
    </row>
    <row r="62" spans="1:13">
      <c r="D62" s="199"/>
      <c r="E62" s="196"/>
      <c r="F62" s="196"/>
      <c r="G62" s="196"/>
      <c r="H62" s="196"/>
      <c r="I62" s="196"/>
      <c r="J62" s="196"/>
      <c r="K62" s="196"/>
      <c r="L62" s="196"/>
      <c r="M62" s="196"/>
    </row>
    <row r="63" spans="1:13">
      <c r="D63" s="199"/>
      <c r="E63" s="196"/>
      <c r="F63" s="196"/>
      <c r="G63" s="196"/>
      <c r="H63" s="196"/>
      <c r="I63" s="196"/>
      <c r="J63" s="196"/>
      <c r="K63" s="196"/>
      <c r="L63" s="196"/>
      <c r="M63" s="196"/>
    </row>
    <row r="64" spans="1:13">
      <c r="D64" s="199"/>
      <c r="F64" s="196"/>
      <c r="G64" s="196"/>
      <c r="H64" s="196"/>
      <c r="I64" s="196"/>
      <c r="J64" s="196"/>
      <c r="K64" s="196"/>
      <c r="L64" s="196"/>
      <c r="M64" s="196"/>
    </row>
    <row r="65" spans="4:13">
      <c r="D65" s="199"/>
      <c r="E65" s="24"/>
      <c r="F65" s="24"/>
      <c r="G65" s="24"/>
      <c r="H65" s="24"/>
      <c r="I65" s="24"/>
      <c r="J65" s="24"/>
      <c r="K65" s="24"/>
      <c r="L65" s="24"/>
      <c r="M65" s="24"/>
    </row>
    <row r="66" spans="4:13">
      <c r="E66" s="197"/>
      <c r="F66" s="197"/>
      <c r="G66" s="197"/>
      <c r="H66" s="197"/>
      <c r="I66" s="197"/>
      <c r="J66" s="197"/>
      <c r="K66" s="197"/>
      <c r="L66" s="197"/>
      <c r="M66" s="197"/>
    </row>
    <row r="153" ht="14.1" customHeight="1"/>
    <row r="154" ht="14.1" customHeight="1"/>
    <row r="155" ht="14.1" customHeight="1"/>
    <row r="225" ht="111" customHeight="1"/>
    <row r="234" ht="17.100000000000001" customHeight="1"/>
    <row r="265" spans="1:13" s="40" customFormat="1">
      <c r="A265" s="19"/>
      <c r="B265" s="3"/>
      <c r="C265" s="3"/>
      <c r="D265" s="3"/>
      <c r="E265" s="37"/>
      <c r="F265" s="37"/>
      <c r="G265" s="37"/>
      <c r="H265" s="37"/>
      <c r="I265" s="37"/>
      <c r="J265" s="37"/>
      <c r="K265" s="37"/>
      <c r="L265" s="37"/>
      <c r="M265" s="37"/>
    </row>
    <row r="357" spans="1:13" s="40" customFormat="1">
      <c r="A357" s="19"/>
      <c r="B357" s="3"/>
      <c r="C357" s="3"/>
      <c r="D357" s="3"/>
      <c r="E357" s="37"/>
      <c r="F357" s="37"/>
      <c r="G357" s="37"/>
      <c r="H357" s="37"/>
      <c r="I357" s="37"/>
      <c r="J357" s="37"/>
      <c r="K357" s="37"/>
      <c r="L357" s="37"/>
      <c r="M357" s="37"/>
    </row>
    <row r="359" spans="1:13" ht="14.1" customHeight="1"/>
    <row r="367" spans="1:13" s="40" customFormat="1">
      <c r="A367" s="19"/>
      <c r="B367" s="3"/>
      <c r="C367" s="3"/>
      <c r="D367" s="3"/>
      <c r="E367" s="37"/>
      <c r="F367" s="37"/>
      <c r="G367" s="37"/>
      <c r="H367" s="37"/>
      <c r="I367" s="37"/>
      <c r="J367" s="37"/>
      <c r="K367" s="37"/>
      <c r="L367" s="37"/>
      <c r="M367" s="37"/>
    </row>
    <row r="369" spans="1:13" s="40" customFormat="1">
      <c r="A369" s="19"/>
      <c r="B369" s="3"/>
      <c r="C369" s="3"/>
      <c r="D369" s="3"/>
      <c r="E369" s="37"/>
      <c r="F369" s="37"/>
      <c r="G369" s="37"/>
      <c r="H369" s="37"/>
      <c r="I369" s="37"/>
      <c r="J369" s="37"/>
      <c r="K369" s="37"/>
      <c r="L369" s="37"/>
      <c r="M369" s="37"/>
    </row>
    <row r="373" spans="1:13" s="40" customFormat="1">
      <c r="A373" s="19"/>
      <c r="B373" s="3"/>
      <c r="C373" s="3"/>
      <c r="D373" s="3"/>
      <c r="E373" s="37"/>
      <c r="F373" s="37"/>
      <c r="G373" s="37"/>
      <c r="H373" s="37"/>
      <c r="I373" s="37"/>
      <c r="J373" s="37"/>
      <c r="K373" s="37"/>
      <c r="L373" s="37"/>
      <c r="M373" s="37"/>
    </row>
    <row r="375" spans="1:13" s="40" customFormat="1">
      <c r="A375" s="19"/>
      <c r="B375" s="3"/>
      <c r="C375" s="3"/>
      <c r="D375" s="3"/>
      <c r="E375" s="37"/>
      <c r="F375" s="37"/>
      <c r="G375" s="37"/>
      <c r="H375" s="37"/>
      <c r="I375" s="37"/>
      <c r="J375" s="37"/>
      <c r="K375" s="37"/>
      <c r="L375" s="37"/>
      <c r="M375" s="37"/>
    </row>
    <row r="377" spans="1:13" s="40" customFormat="1">
      <c r="A377" s="19"/>
      <c r="B377" s="3"/>
      <c r="C377" s="3"/>
      <c r="D377" s="3"/>
      <c r="E377" s="37"/>
      <c r="F377" s="37"/>
      <c r="G377" s="37"/>
      <c r="H377" s="37"/>
      <c r="I377" s="37"/>
      <c r="J377" s="37"/>
      <c r="K377" s="37"/>
      <c r="L377" s="37"/>
      <c r="M377" s="37"/>
    </row>
    <row r="385" spans="1:13" s="40" customFormat="1">
      <c r="A385" s="19"/>
      <c r="B385" s="3"/>
      <c r="C385" s="3"/>
      <c r="D385" s="3"/>
      <c r="E385" s="37"/>
      <c r="F385" s="37"/>
      <c r="G385" s="37"/>
      <c r="H385" s="37"/>
      <c r="I385" s="37"/>
      <c r="J385" s="37"/>
      <c r="K385" s="37"/>
      <c r="L385" s="37"/>
      <c r="M385" s="37"/>
    </row>
    <row r="397" spans="1:13" s="40" customFormat="1">
      <c r="A397" s="19"/>
      <c r="B397" s="3"/>
      <c r="C397" s="3"/>
      <c r="D397" s="3"/>
      <c r="E397" s="37"/>
      <c r="F397" s="37"/>
      <c r="G397" s="37"/>
      <c r="H397" s="37"/>
      <c r="I397" s="37"/>
      <c r="J397" s="37"/>
      <c r="K397" s="37"/>
      <c r="L397" s="37"/>
      <c r="M397" s="37"/>
    </row>
    <row r="399" spans="1:13" s="40" customFormat="1">
      <c r="A399" s="19"/>
      <c r="B399" s="3"/>
      <c r="C399" s="3"/>
      <c r="D399" s="3"/>
      <c r="E399" s="37"/>
      <c r="F399" s="37"/>
      <c r="G399" s="37"/>
      <c r="H399" s="37"/>
      <c r="I399" s="37"/>
      <c r="J399" s="37"/>
      <c r="K399" s="37"/>
      <c r="L399" s="37"/>
      <c r="M399" s="37"/>
    </row>
    <row r="401" spans="1:13" s="40" customFormat="1">
      <c r="A401" s="19"/>
      <c r="B401" s="3"/>
      <c r="C401" s="3"/>
      <c r="D401" s="3"/>
      <c r="E401" s="37"/>
      <c r="F401" s="37"/>
      <c r="G401" s="37"/>
      <c r="H401" s="37"/>
      <c r="I401" s="37"/>
      <c r="J401" s="37"/>
      <c r="K401" s="37"/>
      <c r="L401" s="37"/>
      <c r="M401" s="37"/>
    </row>
    <row r="403" spans="1:13" s="40" customFormat="1">
      <c r="A403" s="19"/>
      <c r="B403" s="3"/>
      <c r="C403" s="3"/>
      <c r="D403" s="3"/>
      <c r="E403" s="37"/>
      <c r="F403" s="37"/>
      <c r="G403" s="37"/>
      <c r="H403" s="37"/>
      <c r="I403" s="37"/>
      <c r="J403" s="37"/>
      <c r="K403" s="37"/>
      <c r="L403" s="37"/>
      <c r="M403" s="37"/>
    </row>
    <row r="405" spans="1:13" s="40" customFormat="1">
      <c r="A405" s="19"/>
      <c r="B405" s="3"/>
      <c r="C405" s="3"/>
      <c r="D405" s="3"/>
      <c r="E405" s="37"/>
      <c r="F405" s="37"/>
      <c r="G405" s="37"/>
      <c r="H405" s="37"/>
      <c r="I405" s="37"/>
      <c r="J405" s="37"/>
      <c r="K405" s="37"/>
      <c r="L405" s="37"/>
      <c r="M405" s="37"/>
    </row>
    <row r="409" spans="1:13" s="40" customFormat="1">
      <c r="A409" s="19"/>
      <c r="B409" s="3"/>
      <c r="C409" s="3"/>
      <c r="D409" s="3"/>
      <c r="E409" s="37"/>
      <c r="F409" s="37"/>
      <c r="G409" s="37"/>
      <c r="H409" s="37"/>
      <c r="I409" s="37"/>
      <c r="J409" s="37"/>
      <c r="K409" s="37"/>
      <c r="L409" s="37"/>
      <c r="M409" s="37"/>
    </row>
    <row r="413" spans="1:13" s="40" customFormat="1">
      <c r="A413" s="19"/>
      <c r="B413" s="3"/>
      <c r="C413" s="3"/>
      <c r="D413" s="3"/>
      <c r="E413" s="37"/>
      <c r="F413" s="37"/>
      <c r="G413" s="37"/>
      <c r="H413" s="37"/>
      <c r="I413" s="37"/>
      <c r="J413" s="37"/>
      <c r="K413" s="37"/>
      <c r="L413" s="37"/>
      <c r="M413" s="37"/>
    </row>
    <row r="417" spans="1:13" s="40" customFormat="1">
      <c r="A417" s="19"/>
      <c r="B417" s="3"/>
      <c r="C417" s="3"/>
      <c r="D417" s="3"/>
      <c r="E417" s="37"/>
      <c r="F417" s="37"/>
      <c r="G417" s="37"/>
      <c r="H417" s="37"/>
      <c r="I417" s="37"/>
      <c r="J417" s="37"/>
      <c r="K417" s="37"/>
      <c r="L417" s="37"/>
      <c r="M417" s="37"/>
    </row>
    <row r="419" spans="1:13" s="40" customFormat="1">
      <c r="A419" s="19"/>
      <c r="B419" s="3"/>
      <c r="C419" s="3"/>
      <c r="D419" s="3"/>
      <c r="E419" s="37"/>
      <c r="F419" s="37"/>
      <c r="G419" s="37"/>
      <c r="H419" s="37"/>
      <c r="I419" s="37"/>
      <c r="J419" s="37"/>
      <c r="K419" s="37"/>
      <c r="L419" s="37"/>
      <c r="M419" s="37"/>
    </row>
    <row r="421" spans="1:13" s="40" customFormat="1">
      <c r="A421" s="19"/>
      <c r="B421" s="3"/>
      <c r="C421" s="3"/>
      <c r="D421" s="3"/>
      <c r="E421" s="37"/>
      <c r="F421" s="37"/>
      <c r="G421" s="37"/>
      <c r="H421" s="37"/>
      <c r="I421" s="37"/>
      <c r="J421" s="37"/>
      <c r="K421" s="37"/>
      <c r="L421" s="37"/>
      <c r="M421" s="37"/>
    </row>
    <row r="431" spans="1:13" s="40" customFormat="1">
      <c r="A431" s="19"/>
      <c r="B431" s="3"/>
      <c r="C431" s="3"/>
      <c r="D431" s="3"/>
      <c r="E431" s="37"/>
      <c r="F431" s="37"/>
      <c r="G431" s="37"/>
      <c r="H431" s="37"/>
      <c r="I431" s="37"/>
      <c r="J431" s="37"/>
      <c r="K431" s="37"/>
      <c r="L431" s="37"/>
      <c r="M431" s="37"/>
    </row>
    <row r="443" spans="1:13" s="40" customFormat="1">
      <c r="A443" s="19"/>
      <c r="B443" s="3"/>
      <c r="C443" s="3"/>
      <c r="D443" s="3"/>
      <c r="E443" s="37"/>
      <c r="F443" s="37"/>
      <c r="G443" s="37"/>
      <c r="H443" s="37"/>
      <c r="I443" s="37"/>
      <c r="J443" s="37"/>
      <c r="K443" s="37"/>
      <c r="L443" s="37"/>
      <c r="M443" s="37"/>
    </row>
    <row r="445" spans="1:13" s="40" customFormat="1">
      <c r="A445" s="19"/>
      <c r="B445" s="3"/>
      <c r="C445" s="3"/>
      <c r="D445" s="3"/>
      <c r="E445" s="37"/>
      <c r="F445" s="37"/>
      <c r="G445" s="37"/>
      <c r="H445" s="37"/>
      <c r="I445" s="37"/>
      <c r="J445" s="37"/>
      <c r="K445" s="37"/>
      <c r="L445" s="37"/>
      <c r="M445" s="37"/>
    </row>
    <row r="447" spans="1:13" s="40" customFormat="1">
      <c r="A447" s="19"/>
      <c r="B447" s="3"/>
      <c r="C447" s="3"/>
      <c r="D447" s="3"/>
      <c r="E447" s="37"/>
      <c r="F447" s="37"/>
      <c r="G447" s="37"/>
      <c r="H447" s="37"/>
      <c r="I447" s="37"/>
      <c r="J447" s="37"/>
      <c r="K447" s="37"/>
      <c r="L447" s="37"/>
      <c r="M447" s="37"/>
    </row>
    <row r="449" spans="1:13" s="40" customFormat="1">
      <c r="A449" s="19"/>
      <c r="B449" s="3"/>
      <c r="C449" s="3"/>
      <c r="D449" s="3"/>
      <c r="E449" s="37"/>
      <c r="F449" s="37"/>
      <c r="G449" s="37"/>
      <c r="H449" s="37"/>
      <c r="I449" s="37"/>
      <c r="J449" s="37"/>
      <c r="K449" s="37"/>
      <c r="L449" s="37"/>
      <c r="M449" s="37"/>
    </row>
    <row r="463" spans="1:13" s="40" customFormat="1">
      <c r="A463" s="19"/>
      <c r="B463" s="3"/>
      <c r="C463" s="3"/>
      <c r="D463" s="3"/>
      <c r="E463" s="37"/>
      <c r="F463" s="37"/>
      <c r="G463" s="37"/>
      <c r="H463" s="37"/>
      <c r="I463" s="37"/>
      <c r="J463" s="37"/>
      <c r="K463" s="37"/>
      <c r="L463" s="37"/>
      <c r="M463" s="37"/>
    </row>
    <row r="465" spans="1:13" s="40" customFormat="1">
      <c r="A465" s="19"/>
      <c r="B465" s="3"/>
      <c r="C465" s="3"/>
      <c r="D465" s="3"/>
      <c r="E465" s="37"/>
      <c r="F465" s="37"/>
      <c r="G465" s="37"/>
      <c r="H465" s="37"/>
      <c r="I465" s="37"/>
      <c r="J465" s="37"/>
      <c r="K465" s="37"/>
      <c r="L465" s="37"/>
      <c r="M465" s="37"/>
    </row>
    <row r="469" spans="1:13" s="40" customFormat="1">
      <c r="A469" s="19"/>
      <c r="B469" s="3"/>
      <c r="C469" s="3"/>
      <c r="D469" s="3"/>
      <c r="E469" s="37"/>
      <c r="F469" s="37"/>
      <c r="G469" s="37"/>
      <c r="H469" s="37"/>
      <c r="I469" s="37"/>
      <c r="J469" s="37"/>
      <c r="K469" s="37"/>
      <c r="L469" s="37"/>
      <c r="M469" s="37"/>
    </row>
    <row r="471" spans="1:13" s="40" customFormat="1">
      <c r="A471" s="19"/>
      <c r="B471" s="3"/>
      <c r="C471" s="3"/>
      <c r="D471" s="3"/>
      <c r="E471" s="37"/>
      <c r="F471" s="37"/>
      <c r="G471" s="37"/>
      <c r="H471" s="37"/>
      <c r="I471" s="37"/>
      <c r="J471" s="37"/>
      <c r="K471" s="37"/>
      <c r="L471" s="37"/>
      <c r="M471" s="37"/>
    </row>
    <row r="475" spans="1:13" s="40" customFormat="1">
      <c r="A475" s="19"/>
      <c r="B475" s="3"/>
      <c r="C475" s="3"/>
      <c r="D475" s="3"/>
      <c r="E475" s="37"/>
      <c r="F475" s="37"/>
      <c r="G475" s="37"/>
      <c r="H475" s="37"/>
      <c r="I475" s="37"/>
      <c r="J475" s="37"/>
      <c r="K475" s="37"/>
      <c r="L475" s="37"/>
      <c r="M475" s="37"/>
    </row>
    <row r="477" spans="1:13" s="40" customFormat="1">
      <c r="A477" s="19"/>
      <c r="B477" s="3"/>
      <c r="C477" s="3"/>
      <c r="D477" s="3"/>
      <c r="E477" s="37"/>
      <c r="F477" s="37"/>
      <c r="G477" s="37"/>
      <c r="H477" s="37"/>
      <c r="I477" s="37"/>
      <c r="J477" s="37"/>
      <c r="K477" s="37"/>
      <c r="L477" s="37"/>
      <c r="M477" s="37"/>
    </row>
    <row r="492" spans="1:13" customFormat="1">
      <c r="A492" s="19"/>
      <c r="B492" s="3"/>
      <c r="C492" s="3"/>
      <c r="D492" s="3"/>
      <c r="E492" s="37"/>
      <c r="F492" s="37"/>
      <c r="G492" s="37"/>
      <c r="H492" s="37"/>
      <c r="I492" s="37"/>
      <c r="J492" s="37"/>
      <c r="K492" s="37"/>
      <c r="L492" s="37"/>
      <c r="M492" s="37"/>
    </row>
    <row r="493" spans="1:13" customFormat="1">
      <c r="A493" s="19"/>
      <c r="B493" s="3"/>
      <c r="C493" s="3"/>
      <c r="D493" s="3"/>
      <c r="E493" s="37"/>
      <c r="F493" s="37"/>
      <c r="G493" s="37"/>
      <c r="H493" s="37"/>
      <c r="I493" s="37"/>
      <c r="J493" s="37"/>
      <c r="K493" s="37"/>
      <c r="L493" s="37"/>
      <c r="M493" s="37"/>
    </row>
    <row r="494" spans="1:13" customFormat="1">
      <c r="A494" s="19"/>
      <c r="B494" s="3"/>
      <c r="C494" s="3"/>
      <c r="D494" s="3"/>
      <c r="E494" s="37"/>
      <c r="F494" s="37"/>
      <c r="G494" s="37"/>
      <c r="H494" s="37"/>
      <c r="I494" s="37"/>
      <c r="J494" s="37"/>
      <c r="K494" s="37"/>
      <c r="L494" s="37"/>
      <c r="M494" s="37"/>
    </row>
  </sheetData>
  <mergeCells count="1">
    <mergeCell ref="A60:D60"/>
  </mergeCells>
  <pageMargins left="0.19685039370078741" right="0.19685039370078741" top="0.19685039370078741" bottom="0.39370078740157483" header="0" footer="0.19685039370078741"/>
  <pageSetup paperSize="9" scale="87" fitToHeight="5" orientation="landscape" r:id="rId1"/>
  <headerFooter alignWithMargins="0">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95"/>
  <sheetViews>
    <sheetView view="pageBreakPreview" zoomScale="90" zoomScaleNormal="130" zoomScaleSheetLayoutView="90" zoomScalePageLayoutView="75" workbookViewId="0">
      <pane ySplit="2" topLeftCell="A58" activePane="bottomLeft" state="frozen"/>
      <selection activeCell="B1" sqref="B1"/>
      <selection pane="bottomLeft" activeCell="J82" sqref="J82"/>
    </sheetView>
  </sheetViews>
  <sheetFormatPr defaultColWidth="8.88671875" defaultRowHeight="13.2"/>
  <cols>
    <col min="1" max="1" width="5.109375" style="19" customWidth="1"/>
    <col min="2" max="2" width="21.6640625" style="3" customWidth="1"/>
    <col min="3" max="3" width="28.33203125" style="3" customWidth="1"/>
    <col min="4" max="4" width="25.88671875" style="3" customWidth="1"/>
    <col min="5" max="5" width="10.33203125" style="37" customWidth="1"/>
    <col min="6" max="6" width="12" style="37" customWidth="1"/>
    <col min="7" max="7" width="9.88671875" style="37" customWidth="1"/>
    <col min="8" max="8" width="11.33203125" style="37" customWidth="1"/>
    <col min="9" max="9" width="9.88671875" style="37" customWidth="1"/>
    <col min="10" max="11" width="10" style="37" customWidth="1"/>
    <col min="12" max="12" width="10.109375" style="37" customWidth="1"/>
    <col min="13" max="13" width="12" style="37" customWidth="1"/>
    <col min="14" max="16384" width="8.88671875" style="3"/>
  </cols>
  <sheetData>
    <row r="1" spans="1:13" s="1" customFormat="1" ht="13.8" thickBot="1">
      <c r="A1" s="14" t="s">
        <v>336</v>
      </c>
      <c r="B1" s="10"/>
      <c r="C1" s="10"/>
      <c r="D1" s="10"/>
      <c r="E1" s="36"/>
      <c r="F1" s="36"/>
      <c r="G1" s="36"/>
      <c r="H1" s="36"/>
      <c r="I1" s="36"/>
      <c r="J1" s="36"/>
      <c r="K1" s="36"/>
      <c r="L1" s="36"/>
      <c r="M1" s="36"/>
    </row>
    <row r="2" spans="1:13" s="2" customFormat="1" ht="26.4">
      <c r="A2" s="20" t="s">
        <v>1</v>
      </c>
      <c r="B2" s="11" t="s">
        <v>2</v>
      </c>
      <c r="C2" s="11" t="s">
        <v>242</v>
      </c>
      <c r="D2" s="11" t="s">
        <v>0</v>
      </c>
      <c r="E2" s="11" t="s">
        <v>4</v>
      </c>
      <c r="F2" s="11">
        <v>2020</v>
      </c>
      <c r="G2" s="11">
        <v>2021</v>
      </c>
      <c r="H2" s="11">
        <v>2022</v>
      </c>
      <c r="I2" s="11">
        <v>2023</v>
      </c>
      <c r="J2" s="11">
        <v>2024</v>
      </c>
      <c r="K2" s="11">
        <v>2025</v>
      </c>
      <c r="L2" s="11">
        <v>2026</v>
      </c>
      <c r="M2" s="11" t="s">
        <v>10</v>
      </c>
    </row>
    <row r="3" spans="1:13" s="27" customFormat="1">
      <c r="A3" s="33"/>
      <c r="B3" s="28" t="s">
        <v>6</v>
      </c>
      <c r="C3" s="25"/>
      <c r="D3" s="28"/>
      <c r="E3" s="30"/>
      <c r="F3" s="30"/>
      <c r="G3" s="30"/>
      <c r="H3" s="30"/>
      <c r="I3" s="30"/>
      <c r="J3" s="30"/>
      <c r="K3" s="30"/>
      <c r="L3" s="30"/>
      <c r="M3" s="30"/>
    </row>
    <row r="4" spans="1:13" s="27" customFormat="1">
      <c r="A4" s="33"/>
      <c r="B4" s="28"/>
      <c r="C4" s="25"/>
      <c r="D4" s="28"/>
      <c r="E4" s="30"/>
      <c r="F4" s="30"/>
      <c r="G4" s="30"/>
      <c r="H4" s="30"/>
      <c r="I4" s="30"/>
      <c r="J4" s="30"/>
      <c r="K4" s="30"/>
      <c r="L4" s="30"/>
      <c r="M4" s="30"/>
    </row>
    <row r="5" spans="1:13" customFormat="1">
      <c r="A5" s="15">
        <v>1</v>
      </c>
      <c r="B5" s="12" t="s">
        <v>3</v>
      </c>
      <c r="C5" s="32"/>
      <c r="D5" s="34"/>
      <c r="E5" s="76"/>
      <c r="F5" s="76"/>
      <c r="G5" s="76"/>
      <c r="H5" s="76"/>
      <c r="I5" s="76"/>
      <c r="J5" s="76"/>
      <c r="K5" s="76"/>
      <c r="L5" s="76"/>
      <c r="M5" s="76"/>
    </row>
    <row r="6" spans="1:13" customFormat="1">
      <c r="A6" s="16"/>
      <c r="B6" s="12"/>
      <c r="C6" s="32"/>
      <c r="D6" s="34"/>
      <c r="E6" s="77"/>
      <c r="F6" s="77"/>
      <c r="G6" s="77"/>
      <c r="H6" s="77"/>
      <c r="I6" s="77"/>
      <c r="J6" s="77"/>
      <c r="K6" s="77"/>
      <c r="L6" s="77"/>
      <c r="M6" s="77"/>
    </row>
    <row r="7" spans="1:13" customFormat="1" ht="75" customHeight="1">
      <c r="A7" s="16">
        <v>1.1000000000000001</v>
      </c>
      <c r="B7" s="29" t="s">
        <v>7</v>
      </c>
      <c r="C7" s="31" t="s">
        <v>243</v>
      </c>
      <c r="D7" s="31" t="s">
        <v>244</v>
      </c>
      <c r="E7" s="77"/>
      <c r="F7" s="77">
        <v>16500</v>
      </c>
      <c r="G7" s="37"/>
      <c r="H7" s="77"/>
      <c r="I7" s="77"/>
      <c r="J7" s="77"/>
      <c r="K7" s="77"/>
      <c r="L7" s="77"/>
      <c r="M7" s="77"/>
    </row>
    <row r="8" spans="1:13" customFormat="1">
      <c r="A8" s="16"/>
      <c r="B8" s="29"/>
      <c r="C8" s="31"/>
      <c r="D8" s="31"/>
      <c r="E8" s="77"/>
      <c r="F8" s="77"/>
      <c r="G8" s="37"/>
      <c r="H8" s="77"/>
      <c r="I8" s="77"/>
      <c r="J8" s="77"/>
      <c r="K8" s="77"/>
      <c r="L8" s="77"/>
      <c r="M8" s="77"/>
    </row>
    <row r="9" spans="1:13" customFormat="1" ht="66">
      <c r="A9" s="16">
        <v>1.2</v>
      </c>
      <c r="B9" s="78" t="s">
        <v>7</v>
      </c>
      <c r="C9" s="38" t="s">
        <v>245</v>
      </c>
      <c r="D9" s="38" t="s">
        <v>246</v>
      </c>
      <c r="E9" s="77"/>
      <c r="F9" s="77" t="s">
        <v>586</v>
      </c>
      <c r="G9" s="37"/>
      <c r="H9" s="77"/>
      <c r="I9" s="77"/>
      <c r="J9" s="77"/>
      <c r="K9" s="77"/>
      <c r="L9" s="77"/>
      <c r="M9" s="77"/>
    </row>
    <row r="10" spans="1:13" customFormat="1">
      <c r="A10" s="16"/>
      <c r="B10" s="78"/>
      <c r="C10" s="38"/>
      <c r="D10" s="31"/>
      <c r="E10" s="77"/>
      <c r="F10" s="77"/>
      <c r="G10" s="37"/>
      <c r="H10" s="77"/>
      <c r="I10" s="77"/>
      <c r="J10" s="77"/>
      <c r="K10" s="77"/>
      <c r="L10" s="77"/>
      <c r="M10" s="77"/>
    </row>
    <row r="11" spans="1:13" customFormat="1" ht="52.8">
      <c r="A11" s="16">
        <v>1.3</v>
      </c>
      <c r="B11" s="78" t="s">
        <v>7</v>
      </c>
      <c r="C11" s="38" t="s">
        <v>247</v>
      </c>
      <c r="D11" s="38" t="s">
        <v>323</v>
      </c>
      <c r="E11" s="77"/>
      <c r="F11" s="77" t="s">
        <v>324</v>
      </c>
      <c r="G11" s="37"/>
      <c r="H11" s="77"/>
      <c r="I11" s="77"/>
      <c r="J11" s="77"/>
      <c r="K11" s="77"/>
      <c r="L11" s="77"/>
      <c r="M11" s="77"/>
    </row>
    <row r="12" spans="1:13" customFormat="1">
      <c r="A12" s="16"/>
      <c r="B12" s="78"/>
      <c r="C12" s="38"/>
      <c r="D12" s="38"/>
      <c r="E12" s="77"/>
      <c r="F12" s="77"/>
      <c r="G12" s="37"/>
      <c r="H12" s="77"/>
      <c r="I12" s="77"/>
      <c r="J12" s="77"/>
      <c r="K12" s="77"/>
      <c r="L12" s="77"/>
      <c r="M12" s="77"/>
    </row>
    <row r="13" spans="1:13" customFormat="1" ht="79.2">
      <c r="A13" s="16">
        <v>1.4</v>
      </c>
      <c r="B13" s="78" t="s">
        <v>7</v>
      </c>
      <c r="C13" s="38" t="s">
        <v>369</v>
      </c>
      <c r="D13" s="38" t="s">
        <v>514</v>
      </c>
      <c r="E13" s="77"/>
      <c r="F13" s="37"/>
      <c r="G13" s="37"/>
      <c r="H13" s="77">
        <v>1000</v>
      </c>
      <c r="I13" s="77"/>
      <c r="J13" s="77"/>
      <c r="K13" s="77"/>
      <c r="L13" s="77"/>
      <c r="M13" s="77"/>
    </row>
    <row r="14" spans="1:13" customFormat="1">
      <c r="A14" s="16"/>
      <c r="B14" s="78"/>
      <c r="C14" s="38"/>
      <c r="D14" s="38"/>
      <c r="E14" s="77"/>
      <c r="F14" s="77"/>
      <c r="G14" s="77"/>
      <c r="H14" s="77"/>
      <c r="I14" s="77"/>
      <c r="J14" s="77"/>
      <c r="K14" s="77"/>
      <c r="L14" s="77"/>
      <c r="M14" s="77"/>
    </row>
    <row r="15" spans="1:13" customFormat="1" ht="105.6">
      <c r="A15" s="16">
        <v>1.5</v>
      </c>
      <c r="B15" s="78" t="s">
        <v>7</v>
      </c>
      <c r="C15" s="38" t="s">
        <v>350</v>
      </c>
      <c r="D15" s="38" t="s">
        <v>364</v>
      </c>
      <c r="E15" s="77" t="s">
        <v>583</v>
      </c>
      <c r="F15" s="77">
        <v>2500</v>
      </c>
      <c r="G15" s="77" t="s">
        <v>583</v>
      </c>
      <c r="H15" s="77"/>
      <c r="I15" s="77"/>
      <c r="J15" s="77"/>
      <c r="K15" s="77"/>
      <c r="L15" s="77"/>
      <c r="M15" s="77"/>
    </row>
    <row r="16" spans="1:13" customFormat="1">
      <c r="A16" s="16"/>
      <c r="B16" s="78"/>
      <c r="C16" s="38"/>
      <c r="D16" s="38"/>
      <c r="E16" s="77"/>
      <c r="F16" s="77"/>
      <c r="G16" s="77"/>
      <c r="H16" s="77"/>
      <c r="I16" s="77"/>
      <c r="J16" s="77"/>
      <c r="K16" s="77"/>
      <c r="L16" s="77"/>
      <c r="M16" s="77"/>
    </row>
    <row r="17" spans="1:13" customFormat="1" ht="39.6">
      <c r="A17" s="16">
        <v>1.6</v>
      </c>
      <c r="B17" s="78" t="s">
        <v>248</v>
      </c>
      <c r="C17" s="38" t="s">
        <v>249</v>
      </c>
      <c r="D17" s="38" t="s">
        <v>250</v>
      </c>
      <c r="E17" s="77"/>
      <c r="F17" s="77" t="s">
        <v>324</v>
      </c>
      <c r="G17" s="37"/>
      <c r="H17" s="77"/>
      <c r="I17" s="77"/>
      <c r="J17" s="77"/>
      <c r="K17" s="77"/>
      <c r="L17" s="77"/>
      <c r="M17" s="77"/>
    </row>
    <row r="18" spans="1:13" customFormat="1">
      <c r="A18" s="16"/>
      <c r="B18" s="78"/>
      <c r="C18" s="38"/>
      <c r="D18" s="38"/>
      <c r="E18" s="77"/>
      <c r="F18" s="77"/>
      <c r="G18" s="77"/>
      <c r="H18" s="77"/>
      <c r="I18" s="77"/>
      <c r="J18" s="77"/>
      <c r="K18" s="77"/>
      <c r="L18" s="77"/>
      <c r="M18" s="77"/>
    </row>
    <row r="19" spans="1:13" customFormat="1" ht="52.8">
      <c r="A19" s="16">
        <v>1.7</v>
      </c>
      <c r="B19" s="78" t="s">
        <v>8</v>
      </c>
      <c r="C19" s="38" t="s">
        <v>251</v>
      </c>
      <c r="D19" s="31" t="s">
        <v>363</v>
      </c>
      <c r="E19" s="77"/>
      <c r="F19" s="37"/>
      <c r="G19" s="37"/>
      <c r="H19" s="77">
        <v>850</v>
      </c>
      <c r="I19" s="77"/>
      <c r="J19" s="77"/>
      <c r="K19" s="77"/>
      <c r="L19" s="77"/>
      <c r="M19" s="77"/>
    </row>
    <row r="20" spans="1:13" customFormat="1">
      <c r="A20" s="16"/>
      <c r="B20" s="78"/>
      <c r="C20" s="38"/>
      <c r="D20" s="38"/>
      <c r="E20" s="77"/>
      <c r="F20" s="77"/>
      <c r="G20" s="77"/>
      <c r="H20" s="77"/>
      <c r="I20" s="77"/>
      <c r="J20" s="77"/>
      <c r="K20" s="77"/>
      <c r="L20" s="77"/>
      <c r="M20" s="77"/>
    </row>
    <row r="21" spans="1:13" customFormat="1">
      <c r="A21" s="16">
        <v>1.8</v>
      </c>
      <c r="B21" s="78" t="s">
        <v>8</v>
      </c>
      <c r="C21" s="38" t="s">
        <v>252</v>
      </c>
      <c r="D21" s="38" t="s">
        <v>253</v>
      </c>
      <c r="E21" s="77"/>
      <c r="F21" s="77"/>
      <c r="G21" s="77"/>
      <c r="H21" s="77"/>
      <c r="I21" s="77"/>
      <c r="J21" s="77"/>
      <c r="K21" s="77"/>
      <c r="L21" s="77"/>
      <c r="M21" s="77"/>
    </row>
    <row r="22" spans="1:13" customFormat="1">
      <c r="A22" s="16"/>
      <c r="B22" s="78"/>
      <c r="C22" s="38"/>
      <c r="D22" s="38"/>
      <c r="E22" s="77"/>
      <c r="F22" s="77"/>
      <c r="G22" s="77"/>
      <c r="H22" s="77"/>
      <c r="I22" s="77"/>
      <c r="J22" s="77"/>
      <c r="K22" s="77"/>
      <c r="L22" s="77"/>
      <c r="M22" s="77"/>
    </row>
    <row r="23" spans="1:13" customFormat="1" ht="26.4">
      <c r="A23" s="16">
        <v>1.9</v>
      </c>
      <c r="B23" s="78" t="s">
        <v>254</v>
      </c>
      <c r="C23" s="38" t="s">
        <v>515</v>
      </c>
      <c r="D23" s="38" t="s">
        <v>172</v>
      </c>
      <c r="E23" s="77"/>
      <c r="F23" s="37"/>
      <c r="G23" s="77">
        <v>750</v>
      </c>
      <c r="H23" s="77"/>
      <c r="I23" s="77"/>
      <c r="J23" s="77">
        <v>0</v>
      </c>
      <c r="K23" s="77"/>
      <c r="L23" s="77"/>
      <c r="M23" s="77">
        <v>1000</v>
      </c>
    </row>
    <row r="24" spans="1:13" customFormat="1">
      <c r="A24" s="16"/>
      <c r="B24" s="78"/>
      <c r="C24" s="38"/>
      <c r="D24" s="38"/>
      <c r="E24" s="77"/>
      <c r="F24" s="77"/>
      <c r="G24" s="77"/>
      <c r="H24" s="77"/>
      <c r="I24" s="77"/>
      <c r="J24" s="77"/>
      <c r="K24" s="77"/>
      <c r="L24" s="77"/>
      <c r="M24" s="77"/>
    </row>
    <row r="25" spans="1:13" customFormat="1" ht="26.4">
      <c r="A25" s="108">
        <v>1.1000000000000001</v>
      </c>
      <c r="B25" s="78" t="s">
        <v>255</v>
      </c>
      <c r="C25" s="38" t="s">
        <v>256</v>
      </c>
      <c r="D25" s="38" t="s">
        <v>172</v>
      </c>
      <c r="E25" s="77"/>
      <c r="F25" s="77" t="s">
        <v>324</v>
      </c>
      <c r="G25" s="37"/>
      <c r="H25" s="77"/>
      <c r="I25" s="77"/>
      <c r="J25" s="77" t="s">
        <v>324</v>
      </c>
      <c r="K25" s="77"/>
      <c r="L25" s="77"/>
      <c r="M25" s="77" t="s">
        <v>324</v>
      </c>
    </row>
    <row r="26" spans="1:13" customFormat="1">
      <c r="A26" s="16"/>
      <c r="B26" s="78"/>
      <c r="C26" s="38"/>
      <c r="D26" s="38"/>
      <c r="E26" s="77"/>
      <c r="F26" s="77"/>
      <c r="G26" s="77"/>
      <c r="H26" s="77"/>
      <c r="I26" s="77"/>
      <c r="J26" s="77"/>
      <c r="K26" s="77"/>
      <c r="L26" s="77"/>
      <c r="M26" s="77"/>
    </row>
    <row r="27" spans="1:13" customFormat="1">
      <c r="A27" s="15">
        <v>2</v>
      </c>
      <c r="B27" s="80" t="s">
        <v>12</v>
      </c>
      <c r="C27" s="38"/>
      <c r="D27" s="38"/>
      <c r="E27" s="77"/>
      <c r="F27" s="77"/>
      <c r="G27" s="77"/>
      <c r="H27" s="77"/>
      <c r="I27" s="77"/>
      <c r="J27" s="77"/>
      <c r="K27" s="77"/>
      <c r="L27" s="77"/>
      <c r="M27" s="77"/>
    </row>
    <row r="28" spans="1:13" customFormat="1">
      <c r="A28" s="16"/>
      <c r="B28" s="78"/>
      <c r="C28" s="38"/>
      <c r="D28" s="38"/>
      <c r="E28" s="77"/>
      <c r="F28" s="77"/>
      <c r="G28" s="77"/>
      <c r="H28" s="77"/>
      <c r="I28" s="77"/>
      <c r="J28" s="77"/>
      <c r="K28" s="77"/>
      <c r="L28" s="77"/>
      <c r="M28" s="77"/>
    </row>
    <row r="29" spans="1:13" customFormat="1" ht="66">
      <c r="A29" s="16">
        <v>2.1</v>
      </c>
      <c r="B29" s="78" t="s">
        <v>107</v>
      </c>
      <c r="C29" s="38" t="s">
        <v>257</v>
      </c>
      <c r="D29" s="38" t="s">
        <v>325</v>
      </c>
      <c r="E29" s="37"/>
      <c r="F29" s="77"/>
      <c r="G29" s="77"/>
      <c r="H29" s="77">
        <v>1500</v>
      </c>
      <c r="I29" s="77"/>
      <c r="J29" s="77"/>
      <c r="K29" s="77"/>
      <c r="L29" s="77"/>
      <c r="M29" s="77">
        <v>1500</v>
      </c>
    </row>
    <row r="30" spans="1:13" customFormat="1">
      <c r="A30" s="16"/>
      <c r="B30" s="78"/>
      <c r="C30" s="38"/>
      <c r="D30" s="38"/>
      <c r="E30" s="77"/>
      <c r="F30" s="77"/>
      <c r="G30" s="77"/>
      <c r="H30" s="77"/>
      <c r="I30" s="77"/>
      <c r="J30" s="77"/>
      <c r="K30" s="77"/>
      <c r="L30" s="77"/>
      <c r="M30" s="77"/>
    </row>
    <row r="31" spans="1:13" customFormat="1" ht="26.4">
      <c r="A31" s="16">
        <v>2.2000000000000002</v>
      </c>
      <c r="B31" s="78" t="s">
        <v>107</v>
      </c>
      <c r="C31" s="38" t="s">
        <v>258</v>
      </c>
      <c r="D31" s="38" t="s">
        <v>259</v>
      </c>
      <c r="E31" s="77"/>
      <c r="F31" s="77"/>
      <c r="G31" s="77"/>
      <c r="H31" s="77"/>
      <c r="I31" s="77"/>
      <c r="J31" s="77"/>
      <c r="K31" s="77"/>
      <c r="L31" s="77">
        <v>100</v>
      </c>
      <c r="M31" s="77"/>
    </row>
    <row r="32" spans="1:13" customFormat="1">
      <c r="A32" s="16"/>
      <c r="B32" s="78"/>
      <c r="C32" s="38"/>
      <c r="D32" s="38"/>
      <c r="E32" s="77"/>
      <c r="F32" s="77"/>
      <c r="G32" s="77"/>
      <c r="H32" s="77"/>
      <c r="I32" s="77"/>
      <c r="J32" s="77"/>
      <c r="K32" s="77"/>
      <c r="L32" s="77"/>
      <c r="M32" s="77"/>
    </row>
    <row r="33" spans="1:13" customFormat="1" ht="66">
      <c r="A33" s="16">
        <v>2.2999999999999998</v>
      </c>
      <c r="B33" s="78" t="s">
        <v>107</v>
      </c>
      <c r="C33" s="38" t="s">
        <v>263</v>
      </c>
      <c r="D33" s="38" t="s">
        <v>264</v>
      </c>
      <c r="E33" s="77"/>
      <c r="F33" s="77"/>
      <c r="G33" s="77"/>
      <c r="H33" s="77"/>
      <c r="I33" s="77"/>
      <c r="J33" s="77"/>
      <c r="K33" s="77"/>
      <c r="L33" s="77"/>
      <c r="M33" s="77" t="s">
        <v>324</v>
      </c>
    </row>
    <row r="34" spans="1:13" customFormat="1">
      <c r="A34" s="16"/>
      <c r="B34" s="78"/>
      <c r="C34" s="38"/>
      <c r="D34" s="38"/>
      <c r="E34" s="77"/>
      <c r="F34" s="77"/>
      <c r="G34" s="77"/>
      <c r="H34" s="77"/>
      <c r="I34" s="77"/>
      <c r="J34" s="77"/>
      <c r="K34" s="77"/>
      <c r="L34" s="77"/>
      <c r="M34" s="77"/>
    </row>
    <row r="35" spans="1:13" customFormat="1" ht="84.6" customHeight="1">
      <c r="A35" s="16">
        <v>2.4</v>
      </c>
      <c r="B35" s="78" t="s">
        <v>107</v>
      </c>
      <c r="C35" s="38" t="s">
        <v>326</v>
      </c>
      <c r="D35" s="38" t="s">
        <v>262</v>
      </c>
      <c r="E35" s="77"/>
      <c r="F35" s="77"/>
      <c r="G35" s="77"/>
      <c r="H35" s="77"/>
      <c r="I35" s="77"/>
      <c r="J35" s="77"/>
      <c r="K35" s="77"/>
      <c r="L35" s="77"/>
      <c r="M35" s="77"/>
    </row>
    <row r="36" spans="1:13" customFormat="1">
      <c r="A36" s="16"/>
      <c r="B36" s="78"/>
      <c r="C36" s="38"/>
      <c r="D36" s="38"/>
      <c r="E36" s="77"/>
      <c r="F36" s="77"/>
      <c r="G36" s="77"/>
      <c r="H36" s="77"/>
      <c r="I36" s="77"/>
      <c r="J36" s="77"/>
      <c r="K36" s="77"/>
      <c r="L36" s="77"/>
      <c r="M36" s="77"/>
    </row>
    <row r="37" spans="1:13" customFormat="1" ht="26.4">
      <c r="A37" s="15">
        <v>3</v>
      </c>
      <c r="B37" s="80" t="s">
        <v>260</v>
      </c>
      <c r="C37" s="38"/>
      <c r="D37" s="38"/>
      <c r="E37" s="77"/>
      <c r="F37" s="77"/>
      <c r="G37" s="77"/>
      <c r="H37" s="77"/>
      <c r="I37" s="77"/>
      <c r="J37" s="77"/>
      <c r="K37" s="77"/>
      <c r="L37" s="77"/>
      <c r="M37" s="77"/>
    </row>
    <row r="38" spans="1:13" customFormat="1">
      <c r="A38" s="16"/>
      <c r="B38" s="78"/>
      <c r="C38" s="38"/>
      <c r="D38" s="38"/>
      <c r="E38" s="77"/>
      <c r="F38" s="77"/>
      <c r="G38" s="77"/>
      <c r="H38" s="77"/>
      <c r="I38" s="77"/>
      <c r="J38" s="77"/>
      <c r="K38" s="77"/>
      <c r="L38" s="77"/>
      <c r="M38" s="77"/>
    </row>
    <row r="39" spans="1:13" customFormat="1" ht="88.95" customHeight="1">
      <c r="A39" s="16">
        <v>3.1</v>
      </c>
      <c r="B39" s="78" t="s">
        <v>327</v>
      </c>
      <c r="C39" s="38" t="s">
        <v>261</v>
      </c>
      <c r="D39" s="38" t="s">
        <v>178</v>
      </c>
      <c r="E39" s="77"/>
      <c r="F39" s="77"/>
      <c r="G39" s="77"/>
      <c r="H39" s="77">
        <v>2500</v>
      </c>
      <c r="I39" s="77"/>
      <c r="J39" s="77"/>
      <c r="K39" s="77"/>
      <c r="L39" s="77"/>
      <c r="M39" s="77">
        <v>25000</v>
      </c>
    </row>
    <row r="40" spans="1:13" customFormat="1">
      <c r="A40" s="16"/>
      <c r="B40" s="78"/>
      <c r="C40" s="38"/>
      <c r="D40" s="38"/>
      <c r="E40" s="77"/>
      <c r="F40" s="77"/>
      <c r="G40" s="77"/>
      <c r="H40" s="77"/>
      <c r="I40" s="77"/>
      <c r="J40" s="77"/>
      <c r="K40" s="77"/>
      <c r="L40" s="77"/>
      <c r="M40" s="77"/>
    </row>
    <row r="41" spans="1:13" customFormat="1" ht="79.2">
      <c r="A41" s="16">
        <v>3.2</v>
      </c>
      <c r="B41" s="78" t="s">
        <v>328</v>
      </c>
      <c r="C41" s="38" t="s">
        <v>261</v>
      </c>
      <c r="D41" s="38" t="s">
        <v>178</v>
      </c>
      <c r="E41" s="77"/>
      <c r="F41" s="77"/>
      <c r="G41" s="77"/>
      <c r="H41" s="77">
        <v>3500</v>
      </c>
      <c r="I41" s="77"/>
      <c r="J41" s="77"/>
      <c r="K41" s="77"/>
      <c r="L41" s="77"/>
      <c r="M41" s="77">
        <v>35000</v>
      </c>
    </row>
    <row r="42" spans="1:13" customFormat="1">
      <c r="A42" s="16"/>
      <c r="B42" s="78"/>
      <c r="C42" s="38"/>
      <c r="D42" s="38"/>
      <c r="E42" s="77"/>
      <c r="F42" s="77"/>
      <c r="G42" s="77"/>
      <c r="H42" s="77"/>
      <c r="I42" s="77"/>
      <c r="J42" s="77"/>
      <c r="K42" s="77"/>
      <c r="L42" s="77"/>
      <c r="M42" s="77"/>
    </row>
    <row r="43" spans="1:13" customFormat="1" ht="79.2">
      <c r="A43" s="16">
        <v>3.3</v>
      </c>
      <c r="B43" s="78" t="s">
        <v>329</v>
      </c>
      <c r="C43" s="38" t="s">
        <v>261</v>
      </c>
      <c r="D43" s="38" t="s">
        <v>178</v>
      </c>
      <c r="E43" s="77"/>
      <c r="F43" s="77"/>
      <c r="G43" s="77"/>
      <c r="H43" s="77">
        <v>2500</v>
      </c>
      <c r="I43" s="77"/>
      <c r="J43" s="77"/>
      <c r="K43" s="77"/>
      <c r="L43" s="77"/>
      <c r="M43" s="77">
        <v>25000</v>
      </c>
    </row>
    <row r="44" spans="1:13" customFormat="1">
      <c r="A44" s="16"/>
      <c r="B44" s="78"/>
      <c r="C44" s="38"/>
      <c r="D44" s="38"/>
      <c r="E44" s="77"/>
      <c r="F44" s="77"/>
      <c r="G44" s="77"/>
      <c r="H44" s="77"/>
      <c r="I44" s="77"/>
      <c r="J44" s="77"/>
      <c r="K44" s="77"/>
      <c r="L44" s="77"/>
      <c r="M44" s="77"/>
    </row>
    <row r="45" spans="1:13" customFormat="1" ht="79.2">
      <c r="A45" s="16">
        <v>3.4</v>
      </c>
      <c r="B45" s="78" t="s">
        <v>330</v>
      </c>
      <c r="C45" s="38" t="s">
        <v>261</v>
      </c>
      <c r="D45" s="38" t="s">
        <v>178</v>
      </c>
      <c r="E45" s="77"/>
      <c r="F45" s="77"/>
      <c r="G45" s="77"/>
      <c r="H45" s="77">
        <v>3500</v>
      </c>
      <c r="I45" s="77"/>
      <c r="J45" s="77"/>
      <c r="K45" s="77"/>
      <c r="L45" s="77"/>
      <c r="M45" s="77">
        <v>35000</v>
      </c>
    </row>
    <row r="46" spans="1:13" customFormat="1">
      <c r="A46" s="16"/>
      <c r="B46" s="78"/>
      <c r="C46" s="38"/>
      <c r="D46" s="38"/>
      <c r="E46" s="77"/>
      <c r="F46" s="77"/>
      <c r="G46" s="77"/>
      <c r="H46" s="77"/>
      <c r="I46" s="77"/>
      <c r="J46" s="77"/>
      <c r="K46" s="77"/>
      <c r="L46" s="77"/>
      <c r="M46" s="77"/>
    </row>
    <row r="47" spans="1:13" customFormat="1">
      <c r="A47" s="16">
        <v>3.5</v>
      </c>
      <c r="B47" s="78" t="s">
        <v>331</v>
      </c>
      <c r="C47" s="38" t="s">
        <v>265</v>
      </c>
      <c r="D47" s="38" t="s">
        <v>172</v>
      </c>
      <c r="E47" s="77"/>
      <c r="F47" s="77"/>
      <c r="G47" s="37"/>
      <c r="H47" s="77">
        <v>150</v>
      </c>
      <c r="I47" s="77"/>
      <c r="J47" s="77"/>
      <c r="K47" s="77"/>
      <c r="L47" s="77"/>
      <c r="M47" s="77">
        <v>300</v>
      </c>
    </row>
    <row r="48" spans="1:13" customFormat="1">
      <c r="A48" s="16"/>
      <c r="B48" s="78"/>
      <c r="C48" s="38"/>
      <c r="D48" s="38"/>
      <c r="E48" s="77"/>
      <c r="F48" s="77"/>
      <c r="G48" s="77"/>
      <c r="H48" s="77"/>
      <c r="I48" s="77"/>
      <c r="J48" s="77"/>
      <c r="K48" s="77"/>
      <c r="L48" s="77"/>
      <c r="M48" s="77"/>
    </row>
    <row r="49" spans="1:13" customFormat="1" ht="52.8">
      <c r="A49" s="16">
        <v>3.6</v>
      </c>
      <c r="B49" s="78" t="s">
        <v>332</v>
      </c>
      <c r="C49" s="38" t="s">
        <v>179</v>
      </c>
      <c r="D49" s="38" t="s">
        <v>37</v>
      </c>
      <c r="E49" s="77"/>
      <c r="F49" s="77"/>
      <c r="G49" s="77"/>
      <c r="H49" s="77">
        <v>3500</v>
      </c>
      <c r="I49" s="77"/>
      <c r="J49" s="77"/>
      <c r="K49" s="77"/>
      <c r="L49" s="77"/>
      <c r="M49" s="77">
        <v>40000</v>
      </c>
    </row>
    <row r="50" spans="1:13" customFormat="1">
      <c r="A50" s="16"/>
      <c r="B50" s="78"/>
      <c r="C50" s="38"/>
      <c r="D50" s="38"/>
      <c r="E50" s="77"/>
      <c r="F50" s="77"/>
      <c r="G50" s="77"/>
      <c r="H50" s="77"/>
      <c r="I50" s="77"/>
      <c r="J50" s="77"/>
      <c r="K50" s="77"/>
      <c r="L50" s="77"/>
      <c r="M50" s="77"/>
    </row>
    <row r="51" spans="1:13" customFormat="1" ht="26.4">
      <c r="A51" s="16">
        <v>3.7</v>
      </c>
      <c r="B51" s="78" t="s">
        <v>333</v>
      </c>
      <c r="C51" s="38" t="s">
        <v>266</v>
      </c>
      <c r="D51" s="38" t="s">
        <v>172</v>
      </c>
      <c r="E51" s="77"/>
      <c r="F51" s="77"/>
      <c r="G51" s="37"/>
      <c r="H51" s="77">
        <v>350</v>
      </c>
      <c r="I51" s="77"/>
      <c r="J51" s="77"/>
      <c r="K51" s="77"/>
      <c r="L51" s="77"/>
      <c r="M51" s="77">
        <v>700</v>
      </c>
    </row>
    <row r="52" spans="1:13" customFormat="1">
      <c r="A52" s="16"/>
      <c r="B52" s="78"/>
      <c r="C52" s="38"/>
      <c r="D52" s="38"/>
      <c r="E52" s="77"/>
      <c r="F52" s="77"/>
      <c r="G52" s="77"/>
      <c r="H52" s="77"/>
      <c r="I52" s="77"/>
      <c r="J52" s="77"/>
      <c r="K52" s="77"/>
      <c r="L52" s="77"/>
      <c r="M52" s="77"/>
    </row>
    <row r="53" spans="1:13" customFormat="1" ht="26.4">
      <c r="A53" s="16">
        <v>3.8</v>
      </c>
      <c r="B53" s="78" t="s">
        <v>334</v>
      </c>
      <c r="C53" s="38" t="s">
        <v>365</v>
      </c>
      <c r="D53" s="38" t="s">
        <v>267</v>
      </c>
      <c r="E53" s="77"/>
      <c r="F53" s="77"/>
      <c r="G53" s="77" t="s">
        <v>324</v>
      </c>
      <c r="H53" s="77"/>
      <c r="I53" s="77"/>
      <c r="J53" s="77" t="s">
        <v>324</v>
      </c>
      <c r="K53" s="77"/>
      <c r="L53" s="77"/>
      <c r="M53" s="77" t="s">
        <v>324</v>
      </c>
    </row>
    <row r="54" spans="1:13" customFormat="1">
      <c r="A54" s="16"/>
      <c r="B54" s="78"/>
      <c r="C54" s="38"/>
      <c r="D54" s="38"/>
      <c r="E54" s="77"/>
      <c r="F54" s="77"/>
      <c r="G54" s="77"/>
      <c r="H54" s="77"/>
      <c r="I54" s="77"/>
      <c r="J54" s="77"/>
      <c r="K54" s="77"/>
      <c r="L54" s="77"/>
      <c r="M54" s="77"/>
    </row>
    <row r="55" spans="1:13" customFormat="1" ht="26.4">
      <c r="A55" s="15">
        <v>4</v>
      </c>
      <c r="B55" s="80" t="s">
        <v>268</v>
      </c>
      <c r="C55" s="38"/>
      <c r="D55" s="38"/>
      <c r="E55" s="77"/>
      <c r="F55" s="77"/>
      <c r="G55" s="77"/>
      <c r="H55" s="77"/>
      <c r="I55" s="77"/>
      <c r="J55" s="77"/>
      <c r="K55" s="77"/>
      <c r="L55" s="77"/>
      <c r="M55" s="77"/>
    </row>
    <row r="56" spans="1:13" customFormat="1">
      <c r="A56" s="16"/>
      <c r="B56" s="78"/>
      <c r="C56" s="38"/>
      <c r="D56" s="38"/>
      <c r="E56" s="77"/>
      <c r="F56" s="77"/>
      <c r="G56" s="77"/>
      <c r="H56" s="77"/>
      <c r="I56" s="77"/>
      <c r="J56" s="77"/>
      <c r="K56" s="77"/>
      <c r="L56" s="77"/>
      <c r="M56" s="77"/>
    </row>
    <row r="57" spans="1:13" customFormat="1" ht="26.4">
      <c r="A57" s="16">
        <v>4.0999999999999996</v>
      </c>
      <c r="B57" s="78" t="s">
        <v>366</v>
      </c>
      <c r="C57" s="38" t="s">
        <v>269</v>
      </c>
      <c r="D57" s="38" t="s">
        <v>270</v>
      </c>
      <c r="E57" s="77"/>
      <c r="F57" s="77">
        <v>25</v>
      </c>
      <c r="G57" s="77">
        <v>25</v>
      </c>
      <c r="H57" s="77">
        <v>25</v>
      </c>
      <c r="I57" s="77">
        <v>25</v>
      </c>
      <c r="J57" s="77">
        <v>25</v>
      </c>
      <c r="K57" s="77">
        <v>25</v>
      </c>
      <c r="L57" s="77">
        <v>25</v>
      </c>
      <c r="M57" s="77">
        <v>100</v>
      </c>
    </row>
    <row r="58" spans="1:13" customFormat="1">
      <c r="A58" s="16"/>
      <c r="B58" s="78"/>
      <c r="C58" s="38"/>
      <c r="D58" s="38"/>
      <c r="E58" s="77"/>
      <c r="F58" s="77"/>
      <c r="G58" s="77"/>
      <c r="H58" s="77"/>
      <c r="I58" s="77"/>
      <c r="J58" s="77"/>
      <c r="K58" s="77"/>
      <c r="L58" s="77"/>
      <c r="M58" s="77"/>
    </row>
    <row r="59" spans="1:13" customFormat="1" ht="39.6">
      <c r="A59" s="16" t="s">
        <v>371</v>
      </c>
      <c r="B59" s="78" t="s">
        <v>271</v>
      </c>
      <c r="C59" s="38" t="s">
        <v>272</v>
      </c>
      <c r="D59" s="38" t="s">
        <v>273</v>
      </c>
      <c r="E59" s="77"/>
      <c r="F59" s="77" t="s">
        <v>324</v>
      </c>
      <c r="G59" s="77" t="s">
        <v>324</v>
      </c>
      <c r="H59" s="77" t="s">
        <v>324</v>
      </c>
      <c r="I59" s="77" t="s">
        <v>324</v>
      </c>
      <c r="J59" s="77" t="s">
        <v>324</v>
      </c>
      <c r="K59" s="77" t="s">
        <v>324</v>
      </c>
      <c r="L59" s="77" t="s">
        <v>324</v>
      </c>
      <c r="M59" s="77" t="s">
        <v>324</v>
      </c>
    </row>
    <row r="60" spans="1:13" customFormat="1">
      <c r="A60" s="16"/>
      <c r="B60" s="78"/>
      <c r="C60" s="38"/>
      <c r="D60" s="38"/>
      <c r="E60" s="77"/>
      <c r="F60" s="77"/>
      <c r="G60" s="77"/>
      <c r="H60" s="77"/>
      <c r="I60" s="77"/>
      <c r="J60" s="77"/>
      <c r="K60" s="77"/>
      <c r="L60" s="77"/>
      <c r="M60" s="77"/>
    </row>
    <row r="61" spans="1:13" customFormat="1">
      <c r="A61" s="16"/>
      <c r="B61" s="78"/>
      <c r="C61" s="38"/>
      <c r="D61" s="38"/>
      <c r="E61" s="77"/>
      <c r="F61" s="77"/>
      <c r="G61" s="77"/>
      <c r="H61" s="77"/>
      <c r="I61" s="77"/>
      <c r="J61" s="77"/>
      <c r="K61" s="77"/>
      <c r="L61" s="77"/>
      <c r="M61" s="77"/>
    </row>
    <row r="62" spans="1:13" customFormat="1" ht="26.4">
      <c r="A62" s="15">
        <v>6</v>
      </c>
      <c r="B62" s="80" t="s">
        <v>295</v>
      </c>
      <c r="C62" s="38"/>
      <c r="D62" s="38"/>
      <c r="E62" s="77"/>
      <c r="F62" s="77"/>
      <c r="G62" s="77"/>
      <c r="H62" s="77"/>
      <c r="I62" s="77"/>
      <c r="J62" s="77"/>
      <c r="K62" s="77"/>
      <c r="L62" s="77"/>
      <c r="M62" s="77"/>
    </row>
    <row r="63" spans="1:13" customFormat="1">
      <c r="A63" s="16"/>
      <c r="B63" s="78"/>
      <c r="C63" s="38"/>
      <c r="D63" s="38"/>
      <c r="E63" s="77"/>
      <c r="F63" s="77"/>
      <c r="G63" s="77"/>
      <c r="H63" s="77"/>
      <c r="I63" s="77"/>
      <c r="J63" s="77"/>
      <c r="K63" s="77"/>
      <c r="L63" s="77"/>
      <c r="M63" s="77"/>
    </row>
    <row r="64" spans="1:13" customFormat="1">
      <c r="A64" s="16">
        <v>6.1</v>
      </c>
      <c r="B64" s="78" t="s">
        <v>275</v>
      </c>
      <c r="C64" s="38" t="s">
        <v>296</v>
      </c>
      <c r="D64" s="6" t="s">
        <v>362</v>
      </c>
      <c r="E64" s="77"/>
      <c r="F64" s="77"/>
      <c r="G64" s="77"/>
      <c r="H64" s="77"/>
      <c r="I64" s="77"/>
      <c r="J64" s="77"/>
      <c r="K64" s="77">
        <v>1750</v>
      </c>
      <c r="L64" s="37"/>
      <c r="M64" s="77"/>
    </row>
    <row r="65" spans="1:13" customFormat="1">
      <c r="A65" s="16"/>
      <c r="B65" s="78"/>
      <c r="C65" s="38"/>
      <c r="D65" s="38"/>
      <c r="E65" s="77"/>
      <c r="F65" s="77"/>
      <c r="G65" s="77"/>
      <c r="H65" s="77"/>
      <c r="I65" s="77"/>
      <c r="J65" s="77"/>
      <c r="K65" s="77"/>
      <c r="L65" s="77"/>
      <c r="M65" s="77"/>
    </row>
    <row r="66" spans="1:13" customFormat="1" ht="39.6">
      <c r="A66" s="16">
        <v>6.2</v>
      </c>
      <c r="B66" s="78" t="s">
        <v>297</v>
      </c>
      <c r="C66" s="38" t="s">
        <v>298</v>
      </c>
      <c r="D66" s="38" t="s">
        <v>361</v>
      </c>
      <c r="E66" s="77"/>
      <c r="F66" s="77"/>
      <c r="G66" s="77"/>
      <c r="H66" s="77"/>
      <c r="I66" s="77"/>
      <c r="J66" s="77"/>
      <c r="K66" s="37"/>
      <c r="L66" s="77"/>
      <c r="M66" s="77"/>
    </row>
    <row r="67" spans="1:13" customFormat="1">
      <c r="A67" s="16">
        <v>6.3</v>
      </c>
      <c r="B67" s="78" t="s">
        <v>299</v>
      </c>
      <c r="C67" s="38" t="s">
        <v>634</v>
      </c>
      <c r="D67" s="38"/>
      <c r="E67" s="77"/>
      <c r="F67" s="77"/>
      <c r="G67" s="77"/>
      <c r="H67" s="77">
        <v>2500</v>
      </c>
      <c r="I67" s="77"/>
      <c r="J67" s="77"/>
      <c r="K67" s="77"/>
      <c r="L67" s="77"/>
      <c r="M67" s="77">
        <v>3250</v>
      </c>
    </row>
    <row r="68" spans="1:13">
      <c r="A68" s="81"/>
      <c r="B68" s="12"/>
      <c r="C68" s="29"/>
      <c r="D68" s="31"/>
      <c r="E68" s="82"/>
      <c r="F68" s="82"/>
      <c r="G68" s="82"/>
      <c r="H68" s="82"/>
      <c r="I68" s="82"/>
      <c r="J68" s="82"/>
      <c r="K68" s="82"/>
      <c r="L68" s="82"/>
      <c r="M68" s="82"/>
    </row>
    <row r="69" spans="1:13" ht="14.1" customHeight="1" thickBot="1">
      <c r="A69" s="238" t="s">
        <v>9</v>
      </c>
      <c r="B69" s="239"/>
      <c r="C69" s="239"/>
      <c r="D69" s="239"/>
      <c r="E69" s="45">
        <f>SUM(E3:E68)</f>
        <v>0</v>
      </c>
      <c r="F69" s="45">
        <f t="shared" ref="F69:M69" si="0">SUM(F3:F68)</f>
        <v>19025</v>
      </c>
      <c r="G69" s="45">
        <f t="shared" si="0"/>
        <v>775</v>
      </c>
      <c r="H69" s="45">
        <f t="shared" si="0"/>
        <v>21875</v>
      </c>
      <c r="I69" s="45">
        <f t="shared" si="0"/>
        <v>25</v>
      </c>
      <c r="J69" s="45">
        <f t="shared" si="0"/>
        <v>25</v>
      </c>
      <c r="K69" s="45">
        <f t="shared" si="0"/>
        <v>1775</v>
      </c>
      <c r="L69" s="45">
        <f t="shared" si="0"/>
        <v>125</v>
      </c>
      <c r="M69" s="45">
        <f t="shared" si="0"/>
        <v>166850</v>
      </c>
    </row>
    <row r="70" spans="1:13">
      <c r="A70" s="83"/>
      <c r="B70" s="83"/>
      <c r="C70" s="83"/>
      <c r="D70" s="83"/>
      <c r="E70" s="83"/>
      <c r="F70" s="83"/>
      <c r="G70" s="83"/>
      <c r="H70" s="83"/>
      <c r="I70" s="83"/>
      <c r="J70" s="83"/>
      <c r="K70" s="83"/>
      <c r="L70" s="83"/>
      <c r="M70" s="83"/>
    </row>
    <row r="71" spans="1:13">
      <c r="A71" s="17"/>
      <c r="B71" s="24"/>
      <c r="C71" s="9"/>
      <c r="D71" s="198"/>
      <c r="E71" s="196"/>
      <c r="F71" s="196"/>
      <c r="G71" s="196"/>
      <c r="H71" s="196"/>
      <c r="I71" s="196"/>
      <c r="J71" s="196"/>
      <c r="K71" s="196"/>
      <c r="L71" s="196"/>
      <c r="M71" s="196"/>
    </row>
    <row r="72" spans="1:13">
      <c r="A72" s="17"/>
      <c r="B72" s="24"/>
      <c r="C72" s="9"/>
      <c r="D72" s="199"/>
      <c r="E72" s="24"/>
      <c r="F72" s="24"/>
      <c r="G72" s="24"/>
      <c r="H72" s="24"/>
      <c r="I72" s="24"/>
      <c r="J72" s="24"/>
      <c r="K72" s="24"/>
      <c r="L72" s="24"/>
      <c r="M72" s="24"/>
    </row>
    <row r="73" spans="1:13">
      <c r="A73" s="17"/>
      <c r="B73" s="24"/>
      <c r="C73" s="9"/>
      <c r="D73" s="199"/>
      <c r="E73" s="24"/>
      <c r="F73" s="24"/>
      <c r="G73" s="24"/>
      <c r="H73" s="24"/>
      <c r="I73" s="24"/>
      <c r="J73" s="24"/>
      <c r="K73" s="24"/>
      <c r="L73" s="24"/>
      <c r="M73" s="24"/>
    </row>
    <row r="74" spans="1:13">
      <c r="A74" s="17"/>
      <c r="B74" s="24"/>
      <c r="C74" s="9"/>
      <c r="D74" s="199"/>
      <c r="E74" s="196"/>
      <c r="F74" s="196"/>
      <c r="G74" s="196"/>
      <c r="H74" s="196"/>
      <c r="I74" s="196"/>
      <c r="J74" s="196"/>
      <c r="K74" s="196"/>
      <c r="L74" s="196"/>
      <c r="M74" s="196"/>
    </row>
    <row r="75" spans="1:13">
      <c r="A75" s="17"/>
      <c r="B75" s="24"/>
      <c r="C75" s="9"/>
      <c r="D75" s="199"/>
      <c r="E75" s="24"/>
      <c r="F75" s="24"/>
      <c r="G75" s="24"/>
      <c r="H75" s="24"/>
      <c r="I75" s="24"/>
      <c r="J75" s="24"/>
      <c r="K75" s="24"/>
      <c r="L75" s="24"/>
      <c r="M75" s="24"/>
    </row>
    <row r="76" spans="1:13">
      <c r="A76" s="17"/>
      <c r="B76" s="24"/>
      <c r="C76" s="9"/>
      <c r="D76" s="41"/>
      <c r="E76" s="197"/>
      <c r="F76" s="197"/>
      <c r="G76" s="197"/>
      <c r="H76" s="197"/>
      <c r="I76" s="197"/>
      <c r="J76" s="197"/>
      <c r="K76" s="197"/>
      <c r="L76" s="197"/>
      <c r="M76" s="197"/>
    </row>
    <row r="77" spans="1:13">
      <c r="A77" s="17"/>
      <c r="B77" s="24"/>
      <c r="C77" s="9"/>
      <c r="D77" s="41"/>
      <c r="E77" s="24"/>
      <c r="F77" s="24"/>
      <c r="G77" s="24"/>
      <c r="H77" s="24"/>
      <c r="I77" s="24"/>
      <c r="J77" s="24"/>
      <c r="K77" s="24"/>
      <c r="L77" s="24"/>
      <c r="M77" s="24"/>
    </row>
    <row r="78" spans="1:13">
      <c r="A78" s="17"/>
      <c r="B78" s="24"/>
      <c r="C78" s="9"/>
      <c r="D78" s="41"/>
      <c r="E78" s="24"/>
      <c r="F78" s="24"/>
      <c r="G78" s="24"/>
      <c r="H78" s="24"/>
      <c r="I78" s="24"/>
      <c r="J78" s="24"/>
      <c r="K78" s="24"/>
      <c r="L78" s="24"/>
      <c r="M78" s="24"/>
    </row>
    <row r="79" spans="1:13">
      <c r="A79" s="17"/>
      <c r="B79" s="24"/>
      <c r="C79" s="9"/>
      <c r="D79" s="41"/>
      <c r="E79" s="24"/>
      <c r="F79" s="24"/>
      <c r="G79" s="24"/>
      <c r="H79" s="24"/>
      <c r="I79" s="24"/>
      <c r="J79" s="24"/>
      <c r="K79" s="24"/>
      <c r="L79" s="24"/>
      <c r="M79" s="24"/>
    </row>
    <row r="80" spans="1:13">
      <c r="A80" s="17"/>
      <c r="B80" s="24"/>
      <c r="C80" s="9"/>
      <c r="D80" s="41"/>
      <c r="E80" s="24"/>
      <c r="F80" s="24"/>
      <c r="G80" s="24"/>
      <c r="H80" s="24"/>
      <c r="I80" s="24"/>
      <c r="J80" s="24"/>
      <c r="K80" s="24"/>
      <c r="L80" s="24"/>
      <c r="M80" s="24"/>
    </row>
    <row r="81" spans="1:13">
      <c r="A81" s="17"/>
      <c r="B81" s="24"/>
      <c r="C81" s="9"/>
      <c r="D81" s="41"/>
      <c r="E81" s="24"/>
      <c r="F81" s="24"/>
      <c r="G81" s="24"/>
      <c r="H81" s="24"/>
      <c r="I81" s="24"/>
      <c r="J81" s="24"/>
      <c r="K81" s="24"/>
      <c r="L81" s="24"/>
      <c r="M81" s="24"/>
    </row>
    <row r="82" spans="1:13">
      <c r="A82" s="17"/>
      <c r="B82" s="24"/>
      <c r="C82" s="9"/>
      <c r="D82" s="41"/>
      <c r="E82" s="24"/>
      <c r="F82" s="24"/>
      <c r="G82" s="24"/>
      <c r="H82" s="24"/>
      <c r="I82" s="24"/>
      <c r="J82" s="24"/>
      <c r="K82" s="24"/>
      <c r="L82" s="24"/>
      <c r="M82" s="24"/>
    </row>
    <row r="83" spans="1:13">
      <c r="A83" s="17"/>
      <c r="B83" s="24"/>
      <c r="C83" s="9"/>
      <c r="D83" s="41"/>
      <c r="E83" s="24"/>
      <c r="F83" s="24"/>
      <c r="G83" s="24"/>
      <c r="H83" s="24"/>
      <c r="I83" s="24"/>
      <c r="J83" s="24"/>
      <c r="K83" s="24"/>
      <c r="L83" s="24"/>
      <c r="M83" s="24"/>
    </row>
    <row r="84" spans="1:13">
      <c r="A84" s="17"/>
      <c r="B84" s="24"/>
      <c r="C84" s="9"/>
      <c r="D84" s="41"/>
      <c r="E84" s="24"/>
      <c r="F84" s="24"/>
      <c r="G84" s="24"/>
      <c r="H84" s="24"/>
      <c r="I84" s="24"/>
      <c r="J84" s="24"/>
      <c r="K84" s="24"/>
      <c r="L84" s="24"/>
      <c r="M84" s="24"/>
    </row>
    <row r="85" spans="1:13">
      <c r="A85" s="17"/>
      <c r="B85" s="24"/>
      <c r="C85" s="9"/>
      <c r="D85" s="41"/>
      <c r="E85" s="24"/>
      <c r="F85" s="24"/>
      <c r="G85" s="24"/>
      <c r="H85" s="24"/>
      <c r="I85" s="24"/>
      <c r="J85" s="24"/>
      <c r="K85" s="24"/>
      <c r="L85" s="24"/>
      <c r="M85" s="24"/>
    </row>
    <row r="86" spans="1:13">
      <c r="A86" s="17"/>
      <c r="B86" s="24"/>
      <c r="C86" s="9"/>
      <c r="D86" s="41"/>
      <c r="E86" s="24"/>
      <c r="F86" s="24"/>
      <c r="G86" s="24"/>
      <c r="H86" s="24"/>
      <c r="I86" s="24"/>
      <c r="J86" s="24"/>
      <c r="K86" s="24"/>
      <c r="L86" s="24"/>
      <c r="M86" s="24"/>
    </row>
    <row r="87" spans="1:13">
      <c r="A87" s="17"/>
      <c r="B87" s="24"/>
      <c r="C87" s="9"/>
      <c r="D87" s="41"/>
      <c r="E87" s="24"/>
      <c r="F87" s="24"/>
      <c r="G87" s="24"/>
      <c r="H87" s="24"/>
      <c r="I87" s="24"/>
      <c r="J87" s="24"/>
      <c r="K87" s="24"/>
      <c r="L87" s="24"/>
      <c r="M87" s="24"/>
    </row>
    <row r="88" spans="1:13">
      <c r="A88" s="17"/>
      <c r="B88" s="24"/>
      <c r="C88" s="9"/>
      <c r="D88" s="41"/>
      <c r="E88" s="24"/>
      <c r="F88" s="24"/>
      <c r="G88" s="24"/>
      <c r="H88" s="24"/>
      <c r="I88" s="24"/>
      <c r="J88" s="24"/>
      <c r="K88" s="24"/>
      <c r="L88" s="24"/>
      <c r="M88" s="24"/>
    </row>
    <row r="89" spans="1:13">
      <c r="A89" s="17"/>
      <c r="B89" s="24"/>
      <c r="C89" s="9"/>
      <c r="D89" s="41"/>
      <c r="E89" s="24"/>
      <c r="F89" s="24"/>
      <c r="G89" s="24"/>
      <c r="H89" s="24"/>
      <c r="I89" s="24"/>
      <c r="J89" s="24"/>
      <c r="K89" s="24"/>
      <c r="L89" s="24"/>
      <c r="M89" s="24"/>
    </row>
    <row r="90" spans="1:13">
      <c r="A90" s="17"/>
      <c r="B90" s="24"/>
      <c r="C90" s="9"/>
      <c r="D90" s="41"/>
      <c r="E90" s="24"/>
      <c r="F90" s="24"/>
      <c r="G90" s="24"/>
      <c r="H90" s="24"/>
      <c r="I90" s="24"/>
      <c r="J90" s="24"/>
      <c r="K90" s="24"/>
      <c r="L90" s="24"/>
      <c r="M90" s="24"/>
    </row>
    <row r="91" spans="1:13">
      <c r="A91" s="17"/>
      <c r="B91" s="24"/>
      <c r="C91" s="9"/>
      <c r="D91" s="41"/>
      <c r="E91" s="24"/>
      <c r="F91" s="24"/>
      <c r="G91" s="24"/>
      <c r="H91" s="24"/>
      <c r="I91" s="24"/>
      <c r="J91" s="24"/>
      <c r="K91" s="24"/>
      <c r="L91" s="24"/>
      <c r="M91" s="24"/>
    </row>
    <row r="92" spans="1:13">
      <c r="A92" s="17"/>
      <c r="B92" s="24"/>
      <c r="C92" s="9"/>
      <c r="D92" s="41"/>
      <c r="E92" s="24"/>
      <c r="F92" s="24"/>
      <c r="G92" s="24"/>
      <c r="H92" s="24"/>
      <c r="I92" s="24"/>
      <c r="J92" s="24"/>
      <c r="K92" s="24"/>
      <c r="L92" s="24"/>
      <c r="M92" s="24"/>
    </row>
    <row r="93" spans="1:13">
      <c r="A93" s="17"/>
      <c r="B93" s="24"/>
      <c r="C93" s="9"/>
      <c r="D93" s="41"/>
      <c r="E93" s="24"/>
      <c r="F93" s="24"/>
      <c r="G93" s="24"/>
      <c r="H93" s="24"/>
      <c r="I93" s="24"/>
      <c r="J93" s="24"/>
      <c r="K93" s="24"/>
      <c r="L93" s="24"/>
      <c r="M93" s="24"/>
    </row>
    <row r="94" spans="1:13">
      <c r="A94" s="17"/>
      <c r="B94" s="24"/>
      <c r="C94" s="9"/>
      <c r="D94" s="41"/>
      <c r="E94" s="24"/>
      <c r="F94" s="24"/>
      <c r="G94" s="24"/>
      <c r="H94" s="24"/>
      <c r="I94" s="24"/>
      <c r="J94" s="24"/>
      <c r="K94" s="24"/>
      <c r="L94" s="24"/>
      <c r="M94" s="24"/>
    </row>
    <row r="95" spans="1:13">
      <c r="A95" s="17"/>
      <c r="B95" s="24"/>
      <c r="C95" s="9"/>
      <c r="D95" s="41"/>
      <c r="E95" s="24"/>
      <c r="F95" s="24"/>
      <c r="G95" s="24"/>
      <c r="H95" s="24"/>
      <c r="I95" s="24"/>
      <c r="J95" s="24"/>
      <c r="K95" s="24"/>
      <c r="L95" s="24"/>
      <c r="M95" s="24"/>
    </row>
    <row r="96" spans="1:13">
      <c r="A96" s="17"/>
      <c r="B96" s="24"/>
      <c r="C96" s="9"/>
      <c r="D96" s="41"/>
      <c r="E96" s="24"/>
      <c r="F96" s="24"/>
      <c r="G96" s="24"/>
      <c r="H96" s="24"/>
      <c r="I96" s="24"/>
      <c r="J96" s="24"/>
      <c r="K96" s="24"/>
      <c r="L96" s="24"/>
      <c r="M96" s="24"/>
    </row>
    <row r="97" spans="1:13">
      <c r="A97" s="17"/>
      <c r="B97" s="24"/>
      <c r="C97" s="9"/>
      <c r="D97" s="41"/>
      <c r="E97" s="24"/>
      <c r="F97" s="24"/>
      <c r="G97" s="24"/>
      <c r="H97" s="24"/>
      <c r="I97" s="24"/>
      <c r="J97" s="24"/>
      <c r="K97" s="24"/>
      <c r="L97" s="24"/>
      <c r="M97" s="24"/>
    </row>
    <row r="98" spans="1:13">
      <c r="A98" s="17"/>
      <c r="B98" s="24"/>
      <c r="C98" s="9"/>
      <c r="D98" s="41"/>
      <c r="E98" s="24"/>
      <c r="F98" s="24"/>
      <c r="G98" s="24"/>
      <c r="H98" s="24"/>
      <c r="I98" s="24"/>
      <c r="J98" s="24"/>
      <c r="K98" s="24"/>
      <c r="L98" s="24"/>
      <c r="M98" s="24"/>
    </row>
    <row r="99" spans="1:13">
      <c r="A99" s="17"/>
      <c r="B99" s="24"/>
      <c r="C99" s="9"/>
      <c r="D99" s="41"/>
      <c r="E99" s="24"/>
      <c r="F99" s="24"/>
      <c r="G99" s="24"/>
      <c r="H99" s="24"/>
      <c r="I99" s="24"/>
      <c r="J99" s="24"/>
      <c r="K99" s="24"/>
      <c r="L99" s="24"/>
      <c r="M99" s="24"/>
    </row>
    <row r="100" spans="1:13">
      <c r="A100" s="17"/>
      <c r="B100" s="24"/>
      <c r="C100" s="9"/>
      <c r="D100" s="41"/>
      <c r="E100" s="24"/>
      <c r="F100" s="24"/>
      <c r="G100" s="24"/>
      <c r="H100" s="24"/>
      <c r="I100" s="24"/>
      <c r="J100" s="24"/>
      <c r="K100" s="24"/>
      <c r="L100" s="24"/>
      <c r="M100" s="24"/>
    </row>
    <row r="101" spans="1:13">
      <c r="A101" s="17"/>
      <c r="B101" s="24"/>
      <c r="C101" s="9"/>
      <c r="D101" s="41"/>
      <c r="E101" s="24"/>
      <c r="F101" s="24"/>
      <c r="G101" s="24"/>
      <c r="H101" s="24"/>
      <c r="I101" s="24"/>
      <c r="J101" s="24"/>
      <c r="K101" s="24"/>
      <c r="L101" s="24"/>
      <c r="M101" s="24"/>
    </row>
    <row r="102" spans="1:13">
      <c r="A102" s="17"/>
      <c r="B102" s="24"/>
      <c r="C102" s="9"/>
      <c r="D102" s="41"/>
      <c r="E102" s="24"/>
      <c r="F102" s="24"/>
      <c r="G102" s="24"/>
      <c r="H102" s="24"/>
      <c r="I102" s="24"/>
      <c r="J102" s="24"/>
      <c r="K102" s="24"/>
      <c r="L102" s="24"/>
      <c r="M102" s="24"/>
    </row>
    <row r="103" spans="1:13">
      <c r="A103" s="17"/>
      <c r="B103" s="24"/>
      <c r="C103" s="9"/>
      <c r="D103" s="41"/>
      <c r="E103" s="24"/>
      <c r="F103" s="24"/>
      <c r="G103" s="24"/>
      <c r="H103" s="24"/>
      <c r="I103" s="24"/>
      <c r="J103" s="24"/>
      <c r="K103" s="24"/>
      <c r="L103" s="24"/>
      <c r="M103" s="24"/>
    </row>
    <row r="104" spans="1:13">
      <c r="A104" s="17"/>
      <c r="B104" s="24"/>
      <c r="C104" s="9"/>
      <c r="D104" s="41"/>
      <c r="E104" s="24"/>
      <c r="F104" s="24"/>
      <c r="G104" s="24"/>
      <c r="H104" s="24"/>
      <c r="I104" s="24"/>
      <c r="J104" s="24"/>
      <c r="K104" s="24"/>
      <c r="L104" s="24"/>
      <c r="M104" s="24"/>
    </row>
    <row r="105" spans="1:13">
      <c r="A105" s="17"/>
      <c r="B105" s="24"/>
      <c r="C105" s="9"/>
      <c r="D105" s="41"/>
      <c r="E105" s="24"/>
      <c r="F105" s="24"/>
      <c r="G105" s="24"/>
      <c r="H105" s="24"/>
      <c r="I105" s="24"/>
      <c r="J105" s="24"/>
      <c r="K105" s="24"/>
      <c r="L105" s="24"/>
      <c r="M105" s="24"/>
    </row>
    <row r="106" spans="1:13">
      <c r="A106" s="17"/>
      <c r="B106" s="24"/>
      <c r="C106" s="9"/>
      <c r="D106" s="41"/>
      <c r="E106" s="24"/>
      <c r="F106" s="24"/>
      <c r="G106" s="24"/>
      <c r="H106" s="24"/>
      <c r="I106" s="24"/>
      <c r="J106" s="24"/>
      <c r="K106" s="24"/>
      <c r="L106" s="24"/>
      <c r="M106" s="24"/>
    </row>
    <row r="107" spans="1:13">
      <c r="A107" s="17"/>
      <c r="B107" s="24"/>
      <c r="C107" s="9"/>
      <c r="D107" s="41"/>
      <c r="E107" s="24"/>
      <c r="F107" s="24"/>
      <c r="G107" s="24"/>
      <c r="H107" s="24"/>
      <c r="I107" s="24"/>
      <c r="J107" s="24"/>
      <c r="K107" s="24"/>
      <c r="L107" s="24"/>
      <c r="M107" s="24"/>
    </row>
    <row r="108" spans="1:13">
      <c r="A108" s="17"/>
      <c r="B108" s="24"/>
      <c r="C108" s="9"/>
      <c r="D108" s="41"/>
      <c r="E108" s="24"/>
      <c r="F108" s="24"/>
      <c r="G108" s="24"/>
      <c r="H108" s="24"/>
      <c r="I108" s="24"/>
      <c r="J108" s="24"/>
      <c r="K108" s="24"/>
      <c r="L108" s="24"/>
      <c r="M108" s="24"/>
    </row>
    <row r="109" spans="1:13">
      <c r="A109" s="17"/>
      <c r="B109" s="24"/>
      <c r="C109" s="9"/>
      <c r="D109" s="41"/>
      <c r="E109" s="24"/>
      <c r="F109" s="24"/>
      <c r="G109" s="24"/>
      <c r="H109" s="24"/>
      <c r="I109" s="24"/>
      <c r="J109" s="24"/>
      <c r="K109" s="24"/>
      <c r="L109" s="24"/>
      <c r="M109" s="24"/>
    </row>
    <row r="110" spans="1:13">
      <c r="A110" s="17"/>
      <c r="B110" s="24"/>
      <c r="C110" s="9"/>
      <c r="D110" s="41"/>
      <c r="E110" s="24"/>
      <c r="F110" s="24"/>
      <c r="G110" s="24"/>
      <c r="H110" s="24"/>
      <c r="I110" s="24"/>
      <c r="J110" s="24"/>
      <c r="K110" s="24"/>
      <c r="L110" s="24"/>
      <c r="M110" s="24"/>
    </row>
    <row r="111" spans="1:13">
      <c r="A111" s="17"/>
      <c r="B111" s="9"/>
      <c r="C111" s="9"/>
      <c r="D111" s="41"/>
      <c r="E111" s="24"/>
      <c r="F111" s="24"/>
      <c r="G111" s="24"/>
      <c r="H111" s="24"/>
      <c r="I111" s="24"/>
      <c r="J111" s="24"/>
      <c r="K111" s="24"/>
      <c r="L111" s="24"/>
      <c r="M111" s="24"/>
    </row>
    <row r="112" spans="1:13">
      <c r="A112" s="17"/>
      <c r="B112" s="9"/>
      <c r="C112" s="9"/>
      <c r="D112" s="41"/>
      <c r="E112" s="24"/>
      <c r="F112" s="24"/>
      <c r="G112" s="24"/>
      <c r="H112" s="24"/>
      <c r="I112" s="24"/>
      <c r="J112" s="24"/>
      <c r="K112" s="24"/>
      <c r="L112" s="24"/>
      <c r="M112" s="24"/>
    </row>
    <row r="113" spans="1:13">
      <c r="A113" s="17"/>
      <c r="B113" s="9"/>
      <c r="C113" s="9"/>
      <c r="D113" s="41"/>
      <c r="E113" s="24"/>
      <c r="F113" s="24"/>
      <c r="G113" s="24"/>
      <c r="H113" s="24"/>
      <c r="I113" s="24"/>
      <c r="J113" s="24"/>
      <c r="K113" s="24"/>
      <c r="L113" s="24"/>
      <c r="M113" s="24"/>
    </row>
    <row r="114" spans="1:13">
      <c r="A114" s="17"/>
      <c r="B114" s="9"/>
      <c r="C114" s="9"/>
      <c r="D114" s="41"/>
      <c r="E114" s="24"/>
      <c r="F114" s="24"/>
      <c r="G114" s="24"/>
      <c r="H114" s="24"/>
      <c r="I114" s="24"/>
      <c r="J114" s="24"/>
      <c r="K114" s="24"/>
      <c r="L114" s="24"/>
      <c r="M114" s="24"/>
    </row>
    <row r="115" spans="1:13">
      <c r="A115" s="17"/>
      <c r="B115" s="9"/>
      <c r="C115" s="9"/>
      <c r="D115" s="41"/>
      <c r="E115" s="24"/>
      <c r="F115" s="24"/>
      <c r="G115" s="24"/>
      <c r="H115" s="24"/>
      <c r="I115" s="24"/>
      <c r="J115" s="24"/>
      <c r="K115" s="24"/>
      <c r="L115" s="24"/>
      <c r="M115" s="24"/>
    </row>
    <row r="116" spans="1:13">
      <c r="A116" s="17"/>
      <c r="B116" s="9"/>
      <c r="C116" s="9"/>
      <c r="D116" s="41"/>
      <c r="E116" s="24"/>
      <c r="F116" s="24"/>
      <c r="G116" s="24"/>
      <c r="H116" s="24"/>
      <c r="I116" s="24"/>
      <c r="J116" s="24"/>
      <c r="K116" s="24"/>
      <c r="L116" s="24"/>
      <c r="M116" s="24"/>
    </row>
    <row r="117" spans="1:13">
      <c r="A117" s="17"/>
      <c r="B117" s="9"/>
      <c r="C117" s="9"/>
      <c r="D117" s="41"/>
      <c r="E117" s="24"/>
      <c r="F117" s="24"/>
      <c r="G117" s="24"/>
      <c r="H117" s="24"/>
      <c r="I117" s="24"/>
      <c r="J117" s="24"/>
      <c r="K117" s="24"/>
      <c r="L117" s="24"/>
      <c r="M117" s="24"/>
    </row>
    <row r="118" spans="1:13">
      <c r="A118" s="17"/>
      <c r="B118" s="9"/>
      <c r="C118" s="9"/>
      <c r="D118" s="41"/>
      <c r="E118" s="24"/>
      <c r="F118" s="24"/>
      <c r="G118" s="24"/>
      <c r="H118" s="24"/>
      <c r="I118" s="24"/>
      <c r="J118" s="24"/>
      <c r="K118" s="24"/>
      <c r="L118" s="24"/>
      <c r="M118" s="24"/>
    </row>
    <row r="119" spans="1:13">
      <c r="A119" s="17"/>
      <c r="B119" s="9"/>
      <c r="C119" s="9"/>
      <c r="D119" s="41"/>
      <c r="E119" s="24"/>
      <c r="F119" s="24"/>
      <c r="G119" s="24"/>
      <c r="H119" s="24"/>
      <c r="I119" s="24"/>
      <c r="J119" s="24"/>
      <c r="K119" s="24"/>
      <c r="L119" s="24"/>
      <c r="M119" s="24"/>
    </row>
    <row r="120" spans="1:13">
      <c r="A120" s="17"/>
      <c r="B120" s="9"/>
      <c r="C120" s="9"/>
      <c r="D120" s="41"/>
      <c r="E120" s="24"/>
      <c r="F120" s="24"/>
      <c r="G120" s="24"/>
      <c r="H120" s="24"/>
      <c r="I120" s="24"/>
      <c r="J120" s="24"/>
      <c r="K120" s="24"/>
      <c r="L120" s="24"/>
      <c r="M120" s="24"/>
    </row>
    <row r="121" spans="1:13">
      <c r="A121" s="17"/>
      <c r="B121" s="9"/>
      <c r="C121" s="9"/>
      <c r="D121" s="41"/>
      <c r="E121" s="24"/>
      <c r="F121" s="24"/>
      <c r="G121" s="24"/>
      <c r="H121" s="24"/>
      <c r="I121" s="24"/>
      <c r="J121" s="24"/>
      <c r="K121" s="24"/>
      <c r="L121" s="24"/>
      <c r="M121" s="24"/>
    </row>
    <row r="122" spans="1:13">
      <c r="A122" s="17"/>
      <c r="B122" s="9"/>
      <c r="C122" s="9"/>
      <c r="D122" s="41"/>
      <c r="E122" s="24"/>
      <c r="F122" s="24"/>
      <c r="G122" s="24"/>
      <c r="H122" s="24"/>
      <c r="I122" s="24"/>
      <c r="J122" s="24"/>
      <c r="K122" s="24"/>
      <c r="L122" s="24"/>
      <c r="M122" s="24"/>
    </row>
    <row r="123" spans="1:13">
      <c r="A123" s="17"/>
      <c r="B123" s="9"/>
      <c r="C123" s="9"/>
      <c r="D123" s="41"/>
      <c r="E123" s="24"/>
      <c r="F123" s="24"/>
      <c r="G123" s="24"/>
      <c r="H123" s="24"/>
      <c r="I123" s="24"/>
      <c r="J123" s="24"/>
      <c r="K123" s="24"/>
      <c r="L123" s="24"/>
      <c r="M123" s="24"/>
    </row>
    <row r="124" spans="1:13">
      <c r="A124" s="17"/>
      <c r="B124" s="9"/>
      <c r="C124" s="9"/>
      <c r="D124" s="41"/>
      <c r="E124" s="24"/>
      <c r="F124" s="24"/>
      <c r="G124" s="24"/>
      <c r="H124" s="24"/>
      <c r="I124" s="24"/>
      <c r="J124" s="24"/>
      <c r="K124" s="24"/>
      <c r="L124" s="24"/>
      <c r="M124" s="24"/>
    </row>
    <row r="125" spans="1:13">
      <c r="A125" s="17"/>
      <c r="B125" s="9"/>
      <c r="C125" s="9"/>
      <c r="D125" s="41"/>
      <c r="E125" s="24"/>
      <c r="F125" s="24"/>
      <c r="G125" s="24"/>
      <c r="H125" s="24"/>
      <c r="I125" s="24"/>
      <c r="J125" s="24"/>
      <c r="K125" s="24"/>
      <c r="L125" s="24"/>
      <c r="M125" s="24"/>
    </row>
    <row r="126" spans="1:13">
      <c r="A126" s="17"/>
      <c r="B126" s="9"/>
      <c r="C126" s="9"/>
      <c r="D126" s="41"/>
      <c r="E126" s="24"/>
      <c r="F126" s="24"/>
      <c r="G126" s="24"/>
      <c r="H126" s="24"/>
      <c r="I126" s="24"/>
      <c r="J126" s="24"/>
      <c r="K126" s="24"/>
      <c r="L126" s="24"/>
      <c r="M126" s="24"/>
    </row>
    <row r="127" spans="1:13">
      <c r="A127" s="17"/>
      <c r="B127" s="9"/>
      <c r="C127" s="9"/>
      <c r="D127" s="41"/>
      <c r="E127" s="24"/>
      <c r="F127" s="24"/>
      <c r="G127" s="24"/>
      <c r="H127" s="24"/>
      <c r="I127" s="24"/>
      <c r="J127" s="24"/>
      <c r="K127" s="24"/>
      <c r="L127" s="24"/>
      <c r="M127" s="24"/>
    </row>
    <row r="128" spans="1:13">
      <c r="A128" s="17"/>
      <c r="B128" s="9"/>
      <c r="C128" s="9"/>
      <c r="D128" s="41"/>
      <c r="E128" s="24"/>
      <c r="F128" s="24"/>
      <c r="G128" s="24"/>
      <c r="H128" s="24"/>
      <c r="I128" s="24"/>
      <c r="J128" s="24"/>
      <c r="K128" s="24"/>
      <c r="L128" s="24"/>
      <c r="M128" s="24"/>
    </row>
    <row r="129" spans="1:13">
      <c r="A129" s="17"/>
      <c r="B129" s="9"/>
      <c r="C129" s="9"/>
      <c r="D129" s="41"/>
      <c r="E129" s="24"/>
      <c r="F129" s="24"/>
      <c r="G129" s="24"/>
      <c r="H129" s="24"/>
      <c r="I129" s="24"/>
      <c r="J129" s="24"/>
      <c r="K129" s="24"/>
      <c r="L129" s="24"/>
      <c r="M129" s="24"/>
    </row>
    <row r="130" spans="1:13">
      <c r="A130" s="17"/>
      <c r="B130" s="9"/>
      <c r="C130" s="9"/>
      <c r="D130" s="41"/>
      <c r="E130" s="24"/>
      <c r="F130" s="24"/>
      <c r="G130" s="24"/>
      <c r="H130" s="24"/>
      <c r="I130" s="24"/>
      <c r="J130" s="24"/>
      <c r="K130" s="24"/>
      <c r="L130" s="24"/>
      <c r="M130" s="24"/>
    </row>
    <row r="131" spans="1:13">
      <c r="A131" s="17"/>
      <c r="B131" s="9"/>
      <c r="C131" s="9"/>
      <c r="D131" s="41"/>
      <c r="E131" s="24"/>
      <c r="F131" s="24"/>
      <c r="G131" s="24"/>
      <c r="H131" s="24"/>
      <c r="I131" s="24"/>
      <c r="J131" s="24"/>
      <c r="K131" s="24"/>
      <c r="L131" s="24"/>
      <c r="M131" s="24"/>
    </row>
    <row r="132" spans="1:13">
      <c r="A132" s="17"/>
      <c r="B132" s="9"/>
      <c r="C132" s="9"/>
      <c r="D132" s="41"/>
      <c r="E132" s="24"/>
      <c r="F132" s="24"/>
      <c r="G132" s="24"/>
      <c r="H132" s="24"/>
      <c r="I132" s="24"/>
      <c r="J132" s="24"/>
      <c r="K132" s="24"/>
      <c r="L132" s="24"/>
      <c r="M132" s="24"/>
    </row>
    <row r="133" spans="1:13">
      <c r="A133" s="17"/>
      <c r="B133" s="9"/>
      <c r="C133" s="9"/>
      <c r="D133" s="41"/>
      <c r="E133" s="24"/>
      <c r="F133" s="24"/>
      <c r="G133" s="24"/>
      <c r="H133" s="24"/>
      <c r="I133" s="24"/>
      <c r="J133" s="24"/>
      <c r="K133" s="24"/>
      <c r="L133" s="24"/>
      <c r="M133" s="24"/>
    </row>
    <row r="134" spans="1:13">
      <c r="A134" s="17"/>
      <c r="B134" s="9"/>
      <c r="C134" s="9"/>
      <c r="D134" s="41"/>
      <c r="E134" s="24"/>
      <c r="F134" s="24"/>
      <c r="G134" s="24"/>
      <c r="H134" s="24"/>
      <c r="I134" s="24"/>
      <c r="J134" s="24"/>
      <c r="K134" s="24"/>
      <c r="L134" s="24"/>
      <c r="M134" s="24"/>
    </row>
    <row r="135" spans="1:13">
      <c r="A135" s="17"/>
      <c r="B135" s="9"/>
      <c r="C135" s="9"/>
      <c r="D135" s="41"/>
      <c r="E135" s="24"/>
      <c r="F135" s="24"/>
      <c r="G135" s="24"/>
      <c r="H135" s="24"/>
      <c r="I135" s="24"/>
      <c r="J135" s="24"/>
      <c r="K135" s="24"/>
      <c r="L135" s="24"/>
      <c r="M135" s="24"/>
    </row>
    <row r="136" spans="1:13">
      <c r="A136" s="17"/>
      <c r="B136" s="9"/>
      <c r="C136" s="9"/>
      <c r="D136" s="41"/>
      <c r="E136" s="24"/>
      <c r="F136" s="24"/>
      <c r="G136" s="24"/>
      <c r="H136" s="24"/>
      <c r="I136" s="24"/>
      <c r="J136" s="24"/>
      <c r="K136" s="24"/>
      <c r="L136" s="24"/>
      <c r="M136" s="24"/>
    </row>
    <row r="137" spans="1:13">
      <c r="A137" s="17"/>
      <c r="B137" s="9"/>
      <c r="C137" s="9"/>
      <c r="D137" s="41"/>
      <c r="E137" s="24"/>
      <c r="F137" s="24"/>
      <c r="G137" s="24"/>
      <c r="H137" s="24"/>
      <c r="I137" s="24"/>
      <c r="J137" s="24"/>
      <c r="K137" s="24"/>
      <c r="L137" s="24"/>
      <c r="M137" s="24"/>
    </row>
    <row r="138" spans="1:13">
      <c r="A138" s="17"/>
      <c r="B138" s="9"/>
      <c r="C138" s="9"/>
      <c r="D138" s="41"/>
      <c r="E138" s="24"/>
      <c r="F138" s="24"/>
      <c r="G138" s="24"/>
      <c r="H138" s="24"/>
      <c r="I138" s="24"/>
      <c r="J138" s="24"/>
      <c r="K138" s="24"/>
      <c r="L138" s="24"/>
      <c r="M138" s="24"/>
    </row>
    <row r="139" spans="1:13">
      <c r="A139" s="17"/>
      <c r="B139" s="9"/>
      <c r="C139" s="9"/>
      <c r="D139" s="41"/>
      <c r="E139" s="24"/>
      <c r="F139" s="24"/>
      <c r="G139" s="24"/>
      <c r="H139" s="24"/>
      <c r="I139" s="24"/>
      <c r="J139" s="24"/>
      <c r="K139" s="24"/>
      <c r="L139" s="24"/>
      <c r="M139" s="24"/>
    </row>
    <row r="140" spans="1:13">
      <c r="A140" s="17"/>
      <c r="B140" s="9"/>
      <c r="C140" s="9"/>
      <c r="D140" s="41"/>
      <c r="E140" s="24"/>
      <c r="F140" s="24"/>
      <c r="G140" s="24"/>
      <c r="H140" s="24"/>
      <c r="I140" s="24"/>
      <c r="J140" s="24"/>
      <c r="K140" s="24"/>
      <c r="L140" s="24"/>
      <c r="M140" s="24"/>
    </row>
    <row r="141" spans="1:13">
      <c r="A141" s="17"/>
      <c r="B141" s="9"/>
      <c r="C141" s="9"/>
      <c r="D141" s="41"/>
      <c r="E141" s="24"/>
      <c r="F141" s="24"/>
      <c r="G141" s="24"/>
      <c r="H141" s="24"/>
      <c r="I141" s="24"/>
      <c r="J141" s="24"/>
      <c r="K141" s="24"/>
      <c r="L141" s="24"/>
      <c r="M141" s="24"/>
    </row>
    <row r="142" spans="1:13">
      <c r="A142" s="17"/>
      <c r="B142" s="9"/>
      <c r="C142" s="9"/>
      <c r="D142" s="41"/>
      <c r="E142" s="24"/>
      <c r="F142" s="24"/>
      <c r="G142" s="24"/>
      <c r="H142" s="24"/>
      <c r="I142" s="24"/>
      <c r="J142" s="24"/>
      <c r="K142" s="24"/>
      <c r="L142" s="24"/>
      <c r="M142" s="24"/>
    </row>
    <row r="143" spans="1:13">
      <c r="A143" s="17"/>
      <c r="B143" s="9"/>
      <c r="C143" s="9"/>
      <c r="D143" s="41"/>
      <c r="E143" s="24"/>
      <c r="F143" s="24"/>
      <c r="G143" s="24"/>
      <c r="H143" s="24"/>
      <c r="I143" s="24"/>
      <c r="J143" s="24"/>
      <c r="K143" s="24"/>
      <c r="L143" s="24"/>
      <c r="M143" s="24"/>
    </row>
    <row r="144" spans="1:13">
      <c r="A144" s="17"/>
      <c r="B144" s="9"/>
      <c r="C144" s="9"/>
      <c r="D144" s="41"/>
      <c r="E144" s="24"/>
      <c r="F144" s="24"/>
      <c r="G144" s="24"/>
      <c r="H144" s="24"/>
      <c r="I144" s="24"/>
      <c r="J144" s="24"/>
      <c r="K144" s="24"/>
      <c r="L144" s="24"/>
      <c r="M144" s="24"/>
    </row>
    <row r="145" spans="1:13">
      <c r="A145" s="17"/>
      <c r="B145" s="9"/>
      <c r="C145" s="9"/>
      <c r="D145" s="41"/>
      <c r="E145" s="24"/>
      <c r="F145" s="24"/>
      <c r="G145" s="24"/>
      <c r="H145" s="24"/>
      <c r="I145" s="24"/>
      <c r="J145" s="24"/>
      <c r="K145" s="24"/>
      <c r="L145" s="24"/>
      <c r="M145" s="24"/>
    </row>
    <row r="146" spans="1:13">
      <c r="A146" s="17"/>
      <c r="B146" s="9"/>
      <c r="C146" s="9"/>
      <c r="D146" s="41"/>
      <c r="E146" s="24"/>
      <c r="F146" s="24"/>
      <c r="G146" s="24"/>
      <c r="H146" s="24"/>
      <c r="I146" s="24"/>
      <c r="J146" s="24"/>
      <c r="K146" s="24"/>
      <c r="L146" s="24"/>
      <c r="M146" s="24"/>
    </row>
    <row r="147" spans="1:13">
      <c r="A147" s="17"/>
      <c r="B147" s="9"/>
      <c r="C147" s="9"/>
      <c r="D147" s="41"/>
      <c r="E147" s="24"/>
      <c r="F147" s="24"/>
      <c r="G147" s="24"/>
      <c r="H147" s="24"/>
      <c r="I147" s="24"/>
      <c r="J147" s="24"/>
      <c r="K147" s="24"/>
      <c r="L147" s="24"/>
      <c r="M147" s="24"/>
    </row>
    <row r="148" spans="1:13">
      <c r="A148" s="17"/>
      <c r="B148" s="9"/>
      <c r="C148" s="9"/>
      <c r="D148" s="41"/>
      <c r="E148" s="24"/>
      <c r="F148" s="24"/>
      <c r="G148" s="24"/>
      <c r="H148" s="24"/>
      <c r="I148" s="24"/>
      <c r="J148" s="24"/>
      <c r="K148" s="24"/>
      <c r="L148" s="24"/>
      <c r="M148" s="24"/>
    </row>
    <row r="149" spans="1:13">
      <c r="A149" s="17"/>
      <c r="B149" s="9"/>
      <c r="C149" s="9"/>
      <c r="D149" s="41"/>
      <c r="E149" s="24"/>
      <c r="F149" s="24"/>
      <c r="G149" s="24"/>
      <c r="H149" s="24"/>
      <c r="I149" s="24"/>
      <c r="J149" s="24"/>
      <c r="K149" s="24"/>
      <c r="L149" s="24"/>
      <c r="M149" s="24"/>
    </row>
    <row r="150" spans="1:13">
      <c r="A150" s="17"/>
      <c r="B150" s="9"/>
      <c r="C150" s="9"/>
      <c r="D150" s="41"/>
      <c r="E150" s="24"/>
      <c r="F150" s="24"/>
      <c r="G150" s="24"/>
      <c r="H150" s="24"/>
      <c r="I150" s="24"/>
      <c r="J150" s="24"/>
      <c r="K150" s="24"/>
      <c r="L150" s="24"/>
      <c r="M150" s="24"/>
    </row>
    <row r="151" spans="1:13">
      <c r="A151" s="17"/>
      <c r="B151" s="9"/>
      <c r="C151" s="9"/>
      <c r="D151" s="41"/>
      <c r="E151" s="24"/>
      <c r="F151" s="24"/>
      <c r="G151" s="24"/>
      <c r="H151" s="24"/>
      <c r="I151" s="24"/>
      <c r="J151" s="24"/>
      <c r="K151" s="24"/>
      <c r="L151" s="24"/>
      <c r="M151" s="24"/>
    </row>
    <row r="152" spans="1:13">
      <c r="A152" s="17"/>
      <c r="B152" s="9"/>
      <c r="C152" s="9"/>
      <c r="D152" s="41"/>
      <c r="E152" s="24"/>
      <c r="F152" s="24"/>
      <c r="G152" s="24"/>
      <c r="H152" s="24"/>
      <c r="I152" s="24"/>
      <c r="J152" s="24"/>
      <c r="K152" s="24"/>
      <c r="L152" s="24"/>
      <c r="M152" s="24"/>
    </row>
    <row r="153" spans="1:13">
      <c r="A153" s="17"/>
      <c r="B153" s="9"/>
      <c r="C153" s="9"/>
      <c r="D153" s="41"/>
      <c r="E153" s="24"/>
      <c r="F153" s="24"/>
      <c r="G153" s="24"/>
      <c r="H153" s="24"/>
      <c r="I153" s="24"/>
      <c r="J153" s="24"/>
      <c r="K153" s="24"/>
      <c r="L153" s="24"/>
      <c r="M153" s="24"/>
    </row>
    <row r="154" spans="1:13">
      <c r="A154" s="17"/>
      <c r="B154" s="9"/>
      <c r="C154" s="9"/>
      <c r="D154" s="41"/>
      <c r="E154" s="24"/>
      <c r="F154" s="24"/>
      <c r="G154" s="24"/>
      <c r="H154" s="24"/>
      <c r="I154" s="24"/>
      <c r="J154" s="24"/>
      <c r="K154" s="24"/>
      <c r="L154" s="24"/>
      <c r="M154" s="24"/>
    </row>
    <row r="155" spans="1:13">
      <c r="A155" s="17"/>
      <c r="B155" s="9"/>
      <c r="C155" s="9"/>
      <c r="D155" s="41"/>
      <c r="E155" s="24"/>
      <c r="F155" s="24"/>
      <c r="G155" s="24"/>
      <c r="H155" s="24"/>
      <c r="I155" s="24"/>
      <c r="J155" s="24"/>
      <c r="K155" s="24"/>
      <c r="L155" s="24"/>
      <c r="M155" s="24"/>
    </row>
    <row r="156" spans="1:13">
      <c r="A156" s="17"/>
      <c r="B156" s="9"/>
      <c r="C156" s="9"/>
      <c r="D156" s="41"/>
      <c r="E156" s="24"/>
      <c r="F156" s="24"/>
      <c r="G156" s="24"/>
      <c r="H156" s="24"/>
      <c r="I156" s="24"/>
      <c r="J156" s="24"/>
      <c r="K156" s="24"/>
      <c r="L156" s="24"/>
      <c r="M156" s="24"/>
    </row>
    <row r="157" spans="1:13">
      <c r="A157" s="17"/>
      <c r="B157" s="9"/>
      <c r="C157" s="9"/>
      <c r="D157" s="41"/>
      <c r="E157" s="24"/>
      <c r="F157" s="24"/>
      <c r="G157" s="24"/>
      <c r="H157" s="24"/>
      <c r="I157" s="24"/>
      <c r="J157" s="24"/>
      <c r="K157" s="24"/>
      <c r="L157" s="24"/>
      <c r="M157" s="24"/>
    </row>
    <row r="158" spans="1:13">
      <c r="A158" s="17"/>
      <c r="B158" s="9"/>
      <c r="C158" s="9"/>
      <c r="D158" s="41"/>
      <c r="E158" s="24"/>
      <c r="F158" s="24"/>
      <c r="G158" s="24"/>
      <c r="H158" s="24"/>
      <c r="I158" s="24"/>
      <c r="J158" s="24"/>
      <c r="K158" s="24"/>
      <c r="L158" s="24"/>
      <c r="M158" s="24"/>
    </row>
    <row r="159" spans="1:13">
      <c r="A159" s="17"/>
      <c r="B159" s="9"/>
      <c r="C159" s="9"/>
      <c r="D159" s="41"/>
      <c r="E159" s="24"/>
      <c r="F159" s="24"/>
      <c r="G159" s="24"/>
      <c r="H159" s="24"/>
      <c r="I159" s="24"/>
      <c r="J159" s="24"/>
      <c r="K159" s="24"/>
      <c r="L159" s="24"/>
      <c r="M159" s="24"/>
    </row>
    <row r="160" spans="1:13">
      <c r="A160" s="17"/>
      <c r="B160" s="9"/>
      <c r="C160" s="9"/>
      <c r="D160" s="41"/>
      <c r="E160" s="24"/>
      <c r="F160" s="24"/>
      <c r="G160" s="24"/>
      <c r="H160" s="24"/>
      <c r="I160" s="24"/>
      <c r="J160" s="24"/>
      <c r="K160" s="24"/>
      <c r="L160" s="24"/>
      <c r="M160" s="24"/>
    </row>
    <row r="161" spans="1:13">
      <c r="A161" s="17"/>
      <c r="B161" s="9"/>
      <c r="C161" s="8"/>
      <c r="D161" s="42"/>
      <c r="E161" s="24"/>
      <c r="F161" s="24"/>
      <c r="G161" s="24"/>
      <c r="H161" s="24"/>
      <c r="I161" s="24"/>
      <c r="J161" s="24"/>
      <c r="K161" s="24"/>
      <c r="L161" s="24"/>
      <c r="M161" s="24"/>
    </row>
    <row r="162" spans="1:13">
      <c r="A162" s="18"/>
      <c r="B162" s="8"/>
      <c r="C162" s="8"/>
      <c r="D162" s="42"/>
      <c r="E162" s="35"/>
      <c r="F162" s="35"/>
      <c r="G162" s="35"/>
      <c r="H162" s="35"/>
      <c r="I162" s="35"/>
      <c r="J162" s="35"/>
      <c r="K162" s="35"/>
      <c r="L162" s="35"/>
      <c r="M162" s="35"/>
    </row>
    <row r="163" spans="1:13">
      <c r="A163" s="18"/>
      <c r="B163" s="8"/>
      <c r="C163" s="8"/>
      <c r="D163" s="42"/>
      <c r="E163" s="35"/>
      <c r="F163" s="35"/>
      <c r="G163" s="35"/>
      <c r="H163" s="35"/>
      <c r="I163" s="35"/>
      <c r="J163" s="35"/>
      <c r="K163" s="35"/>
      <c r="L163" s="35"/>
      <c r="M163" s="35"/>
    </row>
    <row r="164" spans="1:13">
      <c r="A164" s="18"/>
      <c r="B164" s="8"/>
      <c r="C164" s="8"/>
      <c r="D164" s="42"/>
      <c r="E164" s="35"/>
      <c r="F164" s="35"/>
      <c r="G164" s="35"/>
      <c r="H164" s="35"/>
      <c r="I164" s="35"/>
      <c r="J164" s="35"/>
      <c r="K164" s="35"/>
      <c r="L164" s="35"/>
      <c r="M164" s="35"/>
    </row>
    <row r="165" spans="1:13">
      <c r="A165" s="18"/>
      <c r="B165" s="8"/>
      <c r="C165" s="8"/>
      <c r="D165" s="42"/>
      <c r="E165" s="35"/>
      <c r="F165" s="35"/>
      <c r="G165" s="35"/>
      <c r="H165" s="35"/>
      <c r="I165" s="35"/>
      <c r="J165" s="35"/>
      <c r="K165" s="35"/>
      <c r="L165" s="35"/>
      <c r="M165" s="35"/>
    </row>
    <row r="166" spans="1:13">
      <c r="A166" s="18"/>
      <c r="B166" s="8"/>
      <c r="C166" s="8"/>
      <c r="D166" s="42"/>
      <c r="E166" s="35"/>
      <c r="F166" s="35"/>
      <c r="G166" s="35"/>
      <c r="H166" s="35"/>
      <c r="I166" s="35"/>
      <c r="J166" s="35"/>
      <c r="K166" s="35"/>
      <c r="L166" s="35"/>
      <c r="M166" s="35"/>
    </row>
    <row r="167" spans="1:13">
      <c r="A167" s="18"/>
      <c r="B167" s="8"/>
      <c r="C167" s="8"/>
      <c r="D167" s="42"/>
      <c r="E167" s="35"/>
      <c r="F167" s="35"/>
      <c r="G167" s="35"/>
      <c r="H167" s="35"/>
      <c r="I167" s="35"/>
      <c r="J167" s="35"/>
      <c r="K167" s="35"/>
      <c r="L167" s="35"/>
      <c r="M167" s="35"/>
    </row>
    <row r="168" spans="1:13">
      <c r="A168" s="18"/>
      <c r="B168" s="8"/>
      <c r="C168" s="8"/>
      <c r="D168" s="42"/>
      <c r="E168" s="35"/>
      <c r="F168" s="35"/>
      <c r="G168" s="35"/>
      <c r="H168" s="35"/>
      <c r="I168" s="35"/>
      <c r="J168" s="35"/>
      <c r="K168" s="35"/>
      <c r="L168" s="35"/>
      <c r="M168" s="35"/>
    </row>
    <row r="169" spans="1:13">
      <c r="A169" s="18"/>
      <c r="B169" s="8"/>
      <c r="C169" s="8"/>
      <c r="D169" s="42"/>
      <c r="E169" s="35"/>
      <c r="F169" s="35"/>
      <c r="G169" s="35"/>
      <c r="H169" s="35"/>
      <c r="I169" s="35"/>
      <c r="J169" s="35"/>
      <c r="K169" s="35"/>
      <c r="L169" s="35"/>
      <c r="M169" s="35"/>
    </row>
    <row r="170" spans="1:13">
      <c r="A170" s="18"/>
      <c r="B170" s="8"/>
      <c r="C170" s="8"/>
      <c r="D170" s="42"/>
      <c r="E170" s="35"/>
      <c r="F170" s="35"/>
      <c r="G170" s="35"/>
      <c r="H170" s="35"/>
      <c r="I170" s="35"/>
      <c r="J170" s="35"/>
      <c r="K170" s="35"/>
      <c r="L170" s="35"/>
      <c r="M170" s="35"/>
    </row>
    <row r="171" spans="1:13">
      <c r="A171" s="18"/>
      <c r="B171" s="8"/>
      <c r="C171" s="8"/>
      <c r="D171" s="42"/>
      <c r="E171" s="35"/>
      <c r="F171" s="35"/>
      <c r="G171" s="35"/>
      <c r="H171" s="35"/>
      <c r="I171" s="35"/>
      <c r="J171" s="35"/>
      <c r="K171" s="35"/>
      <c r="L171" s="35"/>
      <c r="M171" s="35"/>
    </row>
    <row r="172" spans="1:13">
      <c r="A172" s="18"/>
      <c r="B172" s="8"/>
      <c r="C172" s="8"/>
      <c r="D172" s="42"/>
      <c r="E172" s="35"/>
      <c r="F172" s="35"/>
      <c r="G172" s="35"/>
      <c r="H172" s="35"/>
      <c r="I172" s="35"/>
      <c r="J172" s="35"/>
      <c r="K172" s="35"/>
      <c r="L172" s="35"/>
      <c r="M172" s="35"/>
    </row>
    <row r="173" spans="1:13">
      <c r="A173" s="18"/>
      <c r="B173" s="8"/>
      <c r="C173" s="8"/>
      <c r="D173" s="42"/>
      <c r="E173" s="35"/>
      <c r="F173" s="35"/>
      <c r="G173" s="35"/>
      <c r="H173" s="35"/>
      <c r="I173" s="35"/>
      <c r="J173" s="35"/>
      <c r="K173" s="35"/>
      <c r="L173" s="35"/>
      <c r="M173" s="35"/>
    </row>
    <row r="174" spans="1:13">
      <c r="A174" s="18"/>
      <c r="B174" s="8"/>
      <c r="C174" s="8"/>
      <c r="D174" s="42"/>
      <c r="E174" s="35"/>
      <c r="F174" s="35"/>
      <c r="G174" s="35"/>
      <c r="H174" s="35"/>
      <c r="I174" s="35"/>
      <c r="J174" s="35"/>
      <c r="K174" s="35"/>
      <c r="L174" s="35"/>
      <c r="M174" s="35"/>
    </row>
    <row r="175" spans="1:13">
      <c r="A175" s="18"/>
      <c r="B175" s="8"/>
      <c r="C175" s="8"/>
      <c r="D175" s="42"/>
      <c r="E175" s="35"/>
      <c r="F175" s="35"/>
      <c r="G175" s="35"/>
      <c r="H175" s="35"/>
      <c r="I175" s="35"/>
      <c r="J175" s="35"/>
      <c r="K175" s="35"/>
      <c r="L175" s="35"/>
      <c r="M175" s="35"/>
    </row>
    <row r="176" spans="1:13">
      <c r="A176" s="18"/>
      <c r="B176" s="8"/>
      <c r="C176" s="8"/>
      <c r="D176" s="42"/>
      <c r="E176" s="35"/>
      <c r="F176" s="35"/>
      <c r="G176" s="35"/>
      <c r="H176" s="35"/>
      <c r="I176" s="35"/>
      <c r="J176" s="35"/>
      <c r="K176" s="35"/>
      <c r="L176" s="35"/>
      <c r="M176" s="35"/>
    </row>
    <row r="177" spans="1:13">
      <c r="A177" s="18"/>
      <c r="B177" s="8"/>
      <c r="C177" s="8"/>
      <c r="D177" s="42"/>
      <c r="E177" s="35"/>
      <c r="F177" s="35"/>
      <c r="G177" s="35"/>
      <c r="H177" s="35"/>
      <c r="I177" s="35"/>
      <c r="J177" s="35"/>
      <c r="K177" s="35"/>
      <c r="L177" s="35"/>
      <c r="M177" s="35"/>
    </row>
    <row r="178" spans="1:13">
      <c r="A178" s="18"/>
      <c r="B178" s="8"/>
      <c r="C178" s="8"/>
      <c r="D178" s="42"/>
      <c r="E178" s="35"/>
      <c r="F178" s="35"/>
      <c r="G178" s="35"/>
      <c r="H178" s="35"/>
      <c r="I178" s="35"/>
      <c r="J178" s="35"/>
      <c r="K178" s="35"/>
      <c r="L178" s="35"/>
      <c r="M178" s="35"/>
    </row>
    <row r="179" spans="1:13">
      <c r="A179" s="18"/>
      <c r="B179" s="8"/>
      <c r="C179" s="8"/>
      <c r="D179" s="42"/>
      <c r="E179" s="35"/>
      <c r="F179" s="35"/>
      <c r="G179" s="35"/>
      <c r="H179" s="35"/>
      <c r="I179" s="35"/>
      <c r="J179" s="35"/>
      <c r="K179" s="35"/>
      <c r="L179" s="35"/>
      <c r="M179" s="35"/>
    </row>
    <row r="180" spans="1:13">
      <c r="A180" s="18"/>
      <c r="B180" s="8"/>
      <c r="C180" s="8"/>
      <c r="D180" s="42"/>
      <c r="E180" s="35"/>
      <c r="F180" s="35"/>
      <c r="G180" s="35"/>
      <c r="H180" s="35"/>
      <c r="I180" s="35"/>
      <c r="J180" s="35"/>
      <c r="K180" s="35"/>
      <c r="L180" s="35"/>
      <c r="M180" s="35"/>
    </row>
    <row r="181" spans="1:13">
      <c r="A181" s="18"/>
      <c r="B181" s="8"/>
      <c r="C181" s="8"/>
      <c r="D181" s="42"/>
      <c r="E181" s="35"/>
      <c r="F181" s="35"/>
      <c r="G181" s="35"/>
      <c r="H181" s="35"/>
      <c r="I181" s="35"/>
      <c r="J181" s="35"/>
      <c r="K181" s="35"/>
      <c r="L181" s="35"/>
      <c r="M181" s="35"/>
    </row>
    <row r="182" spans="1:13">
      <c r="A182" s="18"/>
      <c r="B182" s="8"/>
      <c r="C182" s="8"/>
      <c r="D182" s="42"/>
      <c r="E182" s="35"/>
      <c r="F182" s="35"/>
      <c r="G182" s="35"/>
      <c r="H182" s="35"/>
      <c r="I182" s="35"/>
      <c r="J182" s="35"/>
      <c r="K182" s="35"/>
      <c r="L182" s="35"/>
      <c r="M182" s="35"/>
    </row>
    <row r="183" spans="1:13">
      <c r="A183" s="18"/>
      <c r="B183" s="8"/>
      <c r="C183" s="8"/>
      <c r="D183" s="42"/>
      <c r="E183" s="35"/>
      <c r="F183" s="35"/>
      <c r="G183" s="35"/>
      <c r="H183" s="35"/>
      <c r="I183" s="35"/>
      <c r="J183" s="35"/>
      <c r="K183" s="35"/>
      <c r="L183" s="35"/>
      <c r="M183" s="35"/>
    </row>
    <row r="184" spans="1:13">
      <c r="A184" s="18"/>
      <c r="B184" s="8"/>
      <c r="C184" s="8"/>
      <c r="D184" s="42"/>
      <c r="E184" s="35"/>
      <c r="F184" s="35"/>
      <c r="G184" s="35"/>
      <c r="H184" s="35"/>
      <c r="I184" s="35"/>
      <c r="J184" s="35"/>
      <c r="K184" s="35"/>
      <c r="L184" s="35"/>
      <c r="M184" s="35"/>
    </row>
    <row r="185" spans="1:13">
      <c r="A185" s="18"/>
      <c r="B185" s="8"/>
      <c r="C185" s="8"/>
      <c r="D185" s="42"/>
      <c r="E185" s="35"/>
      <c r="F185" s="35"/>
      <c r="G185" s="35"/>
      <c r="H185" s="35"/>
      <c r="I185" s="35"/>
      <c r="J185" s="35"/>
      <c r="K185" s="35"/>
      <c r="L185" s="35"/>
      <c r="M185" s="35"/>
    </row>
    <row r="186" spans="1:13">
      <c r="A186" s="18"/>
      <c r="B186" s="8"/>
      <c r="C186" s="8"/>
      <c r="D186" s="42"/>
      <c r="E186" s="35"/>
      <c r="F186" s="35"/>
      <c r="G186" s="35"/>
      <c r="H186" s="35"/>
      <c r="I186" s="35"/>
      <c r="J186" s="35"/>
      <c r="K186" s="35"/>
      <c r="L186" s="35"/>
      <c r="M186" s="35"/>
    </row>
    <row r="187" spans="1:13">
      <c r="A187" s="18"/>
      <c r="B187" s="8"/>
      <c r="C187" s="8"/>
      <c r="D187" s="42"/>
      <c r="E187" s="35"/>
      <c r="F187" s="35"/>
      <c r="G187" s="35"/>
      <c r="H187" s="35"/>
      <c r="I187" s="35"/>
      <c r="J187" s="35"/>
      <c r="K187" s="35"/>
      <c r="L187" s="35"/>
      <c r="M187" s="35"/>
    </row>
    <row r="188" spans="1:13">
      <c r="A188" s="18"/>
      <c r="B188" s="8"/>
      <c r="C188" s="8"/>
      <c r="D188" s="42"/>
      <c r="E188" s="35"/>
      <c r="F188" s="35"/>
      <c r="G188" s="35"/>
      <c r="H188" s="35"/>
      <c r="I188" s="35"/>
      <c r="J188" s="35"/>
      <c r="K188" s="35"/>
      <c r="L188" s="35"/>
      <c r="M188" s="35"/>
    </row>
    <row r="189" spans="1:13">
      <c r="A189" s="18"/>
      <c r="B189" s="8"/>
      <c r="D189" s="43"/>
      <c r="E189" s="35"/>
      <c r="F189" s="35"/>
      <c r="G189" s="35"/>
      <c r="H189" s="35"/>
      <c r="I189" s="35"/>
      <c r="J189" s="35"/>
      <c r="K189" s="35"/>
      <c r="L189" s="35"/>
      <c r="M189" s="35"/>
    </row>
    <row r="190" spans="1:13">
      <c r="D190" s="43"/>
    </row>
    <row r="191" spans="1:13">
      <c r="D191" s="43"/>
    </row>
    <row r="192" spans="1:13">
      <c r="D192" s="43"/>
    </row>
    <row r="193" spans="4:4">
      <c r="D193" s="43"/>
    </row>
    <row r="194" spans="4:4">
      <c r="D194" s="43"/>
    </row>
    <row r="195" spans="4:4">
      <c r="D195" s="43"/>
    </row>
  </sheetData>
  <mergeCells count="1">
    <mergeCell ref="A69:D69"/>
  </mergeCells>
  <pageMargins left="0.19685039370078741" right="0.19685039370078741" top="0.19685039370078741" bottom="0.39370078740157483" header="0" footer="0.19685039370078741"/>
  <pageSetup paperSize="9" scale="83" fitToHeight="5" orientation="landscape" r:id="rId1"/>
  <headerFooter alignWithMargins="0">
    <oddFooter>&amp;R&amp;P</oddFooter>
  </headerFooter>
  <rowBreaks count="1" manualBreakCount="1">
    <brk id="35"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11"/>
  <sheetViews>
    <sheetView view="pageBreakPreview" zoomScale="80" zoomScaleNormal="100" zoomScaleSheetLayoutView="80" zoomScalePageLayoutView="75" workbookViewId="0">
      <pane ySplit="2" topLeftCell="A3" activePane="bottomLeft" state="frozen"/>
      <selection pane="bottomLeft" activeCell="A88" sqref="A88"/>
    </sheetView>
  </sheetViews>
  <sheetFormatPr defaultColWidth="8.88671875" defaultRowHeight="13.2"/>
  <cols>
    <col min="1" max="1" width="5.109375" style="19" customWidth="1"/>
    <col min="2" max="2" width="13.44140625" style="3" customWidth="1"/>
    <col min="3" max="3" width="28.33203125" style="3" customWidth="1"/>
    <col min="4" max="4" width="25.88671875" style="3" customWidth="1"/>
    <col min="5" max="5" width="10.33203125" style="37" customWidth="1"/>
    <col min="6" max="6" width="10.5546875" style="37" customWidth="1"/>
    <col min="7" max="8" width="9.88671875" style="37" customWidth="1"/>
    <col min="9" max="9" width="11" style="37" customWidth="1"/>
    <col min="10" max="10" width="10.44140625" style="37" customWidth="1"/>
    <col min="11" max="11" width="10" style="37" customWidth="1"/>
    <col min="12" max="12" width="11.33203125" style="37" customWidth="1"/>
    <col min="13" max="13" width="12.109375" style="37" customWidth="1"/>
    <col min="14" max="16384" width="8.88671875" style="3"/>
  </cols>
  <sheetData>
    <row r="1" spans="1:13" s="1" customFormat="1" ht="13.8" thickBot="1">
      <c r="A1" s="14" t="s">
        <v>337</v>
      </c>
      <c r="B1" s="10"/>
      <c r="C1" s="10"/>
      <c r="D1" s="10"/>
      <c r="E1" s="36"/>
      <c r="F1" s="36"/>
      <c r="G1" s="36"/>
      <c r="H1" s="36"/>
      <c r="I1" s="36"/>
      <c r="J1" s="36"/>
      <c r="K1" s="36"/>
      <c r="L1" s="36"/>
      <c r="M1" s="36"/>
    </row>
    <row r="2" spans="1:13" s="2" customFormat="1" ht="26.4">
      <c r="A2" s="20" t="s">
        <v>1</v>
      </c>
      <c r="B2" s="11" t="s">
        <v>2</v>
      </c>
      <c r="C2" s="11" t="s">
        <v>13</v>
      </c>
      <c r="D2" s="11" t="s">
        <v>0</v>
      </c>
      <c r="E2" s="11" t="s">
        <v>4</v>
      </c>
      <c r="F2" s="11">
        <v>2020</v>
      </c>
      <c r="G2" s="11">
        <v>2021</v>
      </c>
      <c r="H2" s="11">
        <v>2022</v>
      </c>
      <c r="I2" s="11">
        <v>2023</v>
      </c>
      <c r="J2" s="11">
        <v>2024</v>
      </c>
      <c r="K2" s="11">
        <v>2025</v>
      </c>
      <c r="L2" s="11">
        <v>2026</v>
      </c>
      <c r="M2" s="11" t="s">
        <v>10</v>
      </c>
    </row>
    <row r="3" spans="1:13" s="27" customFormat="1">
      <c r="A3" s="33"/>
      <c r="B3" s="28" t="s">
        <v>6</v>
      </c>
      <c r="C3" s="25"/>
      <c r="D3" s="28"/>
      <c r="E3" s="30"/>
      <c r="F3" s="30"/>
      <c r="G3" s="30"/>
      <c r="H3" s="30"/>
      <c r="I3" s="30"/>
      <c r="J3" s="30"/>
      <c r="K3" s="30"/>
      <c r="L3" s="30"/>
      <c r="M3" s="30"/>
    </row>
    <row r="4" spans="1:13" s="27" customFormat="1">
      <c r="A4" s="33"/>
      <c r="B4" s="28"/>
      <c r="C4" s="25"/>
      <c r="D4" s="28"/>
      <c r="E4" s="30"/>
      <c r="F4" s="30"/>
      <c r="G4" s="30"/>
      <c r="H4" s="30"/>
      <c r="I4" s="30"/>
      <c r="J4" s="30"/>
      <c r="K4" s="30"/>
      <c r="L4" s="30"/>
      <c r="M4" s="30"/>
    </row>
    <row r="5" spans="1:13" s="27" customFormat="1">
      <c r="A5" s="15">
        <v>1</v>
      </c>
      <c r="B5" s="12" t="s">
        <v>3</v>
      </c>
      <c r="C5" s="32"/>
      <c r="D5" s="34"/>
      <c r="E5" s="30"/>
      <c r="F5" s="30"/>
      <c r="G5" s="30"/>
      <c r="H5" s="30"/>
      <c r="I5" s="30"/>
      <c r="J5" s="30"/>
      <c r="K5" s="30"/>
      <c r="L5" s="30"/>
      <c r="M5" s="30"/>
    </row>
    <row r="6" spans="1:13" s="27" customFormat="1">
      <c r="A6" s="16"/>
      <c r="B6" s="12"/>
      <c r="C6" s="32"/>
      <c r="D6" s="34"/>
      <c r="E6" s="30"/>
      <c r="F6" s="30"/>
      <c r="G6" s="30"/>
      <c r="H6" s="30"/>
      <c r="I6" s="30"/>
      <c r="J6" s="30"/>
      <c r="K6" s="30"/>
      <c r="L6" s="30"/>
      <c r="M6" s="30"/>
    </row>
    <row r="7" spans="1:13" s="27" customFormat="1" ht="105" customHeight="1">
      <c r="A7" s="16">
        <v>1.1000000000000001</v>
      </c>
      <c r="B7" s="29" t="s">
        <v>7</v>
      </c>
      <c r="C7" s="31" t="s">
        <v>56</v>
      </c>
      <c r="D7" s="31" t="s">
        <v>57</v>
      </c>
      <c r="E7" s="97"/>
      <c r="F7" s="97">
        <v>18000</v>
      </c>
      <c r="G7" s="97"/>
      <c r="H7" s="97"/>
      <c r="I7" s="97"/>
      <c r="J7" s="97"/>
      <c r="K7" s="97"/>
      <c r="L7" s="97"/>
      <c r="M7" s="97"/>
    </row>
    <row r="8" spans="1:13" s="27" customFormat="1">
      <c r="A8" s="16"/>
      <c r="B8" s="29"/>
      <c r="C8" s="31"/>
      <c r="D8" s="31"/>
      <c r="E8" s="97"/>
      <c r="F8" s="97"/>
      <c r="G8" s="97"/>
      <c r="H8" s="97"/>
      <c r="I8" s="97"/>
      <c r="J8" s="97"/>
      <c r="K8" s="97"/>
      <c r="L8" s="97"/>
      <c r="M8" s="97"/>
    </row>
    <row r="9" spans="1:13" s="27" customFormat="1" ht="52.8">
      <c r="A9" s="16">
        <v>1.2</v>
      </c>
      <c r="B9" s="29" t="s">
        <v>7</v>
      </c>
      <c r="C9" s="31" t="s">
        <v>15</v>
      </c>
      <c r="D9" s="31" t="s">
        <v>16</v>
      </c>
      <c r="E9" s="97"/>
      <c r="F9" s="97" t="s">
        <v>586</v>
      </c>
      <c r="G9" s="97"/>
      <c r="H9" s="97"/>
      <c r="I9" s="97"/>
      <c r="J9" s="97"/>
      <c r="K9" s="97"/>
      <c r="L9" s="97"/>
      <c r="M9" s="97"/>
    </row>
    <row r="10" spans="1:13" s="27" customFormat="1">
      <c r="A10" s="16"/>
      <c r="B10" s="29"/>
      <c r="D10" s="31"/>
      <c r="E10" s="97"/>
      <c r="F10" s="97"/>
      <c r="G10" s="97"/>
      <c r="H10" s="97"/>
      <c r="I10" s="97"/>
      <c r="J10" s="97"/>
      <c r="K10" s="97"/>
      <c r="L10" s="97"/>
      <c r="M10" s="97"/>
    </row>
    <row r="11" spans="1:13" s="27" customFormat="1" ht="52.8">
      <c r="A11" s="16">
        <v>1.3</v>
      </c>
      <c r="B11" s="29" t="s">
        <v>7</v>
      </c>
      <c r="C11" s="31" t="s">
        <v>183</v>
      </c>
      <c r="D11" s="31"/>
      <c r="E11" s="97"/>
      <c r="F11" s="97"/>
      <c r="G11" s="97"/>
      <c r="H11" s="97"/>
      <c r="I11" s="97"/>
      <c r="J11" s="97"/>
      <c r="K11" s="97"/>
      <c r="L11" s="97"/>
      <c r="M11" s="97"/>
    </row>
    <row r="12" spans="1:13" s="27" customFormat="1">
      <c r="A12" s="16"/>
      <c r="B12" s="29"/>
      <c r="C12" s="31"/>
      <c r="D12" s="31"/>
      <c r="E12" s="97"/>
      <c r="F12" s="97"/>
      <c r="G12" s="97"/>
      <c r="H12" s="97"/>
      <c r="I12" s="97"/>
      <c r="J12" s="97"/>
      <c r="K12" s="97"/>
      <c r="L12" s="97"/>
      <c r="M12" s="97"/>
    </row>
    <row r="13" spans="1:13" s="27" customFormat="1" ht="39.6">
      <c r="A13" s="16">
        <v>1.4</v>
      </c>
      <c r="B13" s="29" t="s">
        <v>7</v>
      </c>
      <c r="C13" s="29" t="s">
        <v>17</v>
      </c>
      <c r="D13" s="31"/>
      <c r="E13" s="97"/>
      <c r="F13" s="97"/>
      <c r="G13" s="97"/>
      <c r="H13" s="97"/>
      <c r="I13" s="97"/>
      <c r="J13" s="97"/>
      <c r="K13" s="97"/>
      <c r="L13" s="97"/>
      <c r="M13" s="97"/>
    </row>
    <row r="14" spans="1:13" s="27" customFormat="1">
      <c r="A14" s="16"/>
      <c r="B14" s="29"/>
      <c r="C14" s="29"/>
      <c r="D14" s="31"/>
      <c r="E14" s="97"/>
      <c r="F14" s="97"/>
      <c r="G14" s="97"/>
      <c r="H14" s="97"/>
      <c r="I14" s="97"/>
      <c r="J14" s="97"/>
      <c r="K14" s="97"/>
      <c r="L14" s="97"/>
      <c r="M14" s="97"/>
    </row>
    <row r="15" spans="1:13" s="27" customFormat="1" ht="52.8">
      <c r="A15" s="16">
        <v>1.5</v>
      </c>
      <c r="B15" s="29" t="s">
        <v>14</v>
      </c>
      <c r="C15" s="31" t="s">
        <v>171</v>
      </c>
      <c r="D15" s="31" t="s">
        <v>335</v>
      </c>
      <c r="E15" s="97"/>
      <c r="G15" s="97"/>
      <c r="H15" s="97">
        <v>1000</v>
      </c>
      <c r="I15" s="97"/>
      <c r="J15" s="97"/>
      <c r="K15" s="97"/>
      <c r="L15" s="97"/>
      <c r="M15" s="97"/>
    </row>
    <row r="16" spans="1:13" s="27" customFormat="1">
      <c r="A16" s="16"/>
      <c r="B16" s="29"/>
      <c r="C16" s="31"/>
      <c r="D16" s="31"/>
      <c r="E16" s="97"/>
      <c r="F16" s="97"/>
      <c r="G16" s="97"/>
      <c r="H16" s="97"/>
      <c r="I16" s="97"/>
      <c r="J16" s="97"/>
      <c r="K16" s="97"/>
      <c r="L16" s="97"/>
      <c r="M16" s="97"/>
    </row>
    <row r="17" spans="1:13" s="27" customFormat="1" ht="39.6">
      <c r="A17" s="16">
        <v>1.6</v>
      </c>
      <c r="B17" s="29" t="s">
        <v>14</v>
      </c>
      <c r="C17" s="31" t="s">
        <v>154</v>
      </c>
      <c r="D17" s="31" t="s">
        <v>18</v>
      </c>
      <c r="E17" s="97"/>
      <c r="F17" s="97"/>
      <c r="G17" s="97"/>
      <c r="H17" s="97"/>
      <c r="I17" s="97"/>
      <c r="J17" s="97"/>
      <c r="K17" s="97"/>
      <c r="L17" s="97"/>
      <c r="M17" s="97"/>
    </row>
    <row r="18" spans="1:13" s="27" customFormat="1">
      <c r="A18" s="16"/>
      <c r="B18" s="29"/>
      <c r="C18" s="31"/>
      <c r="D18" s="31"/>
      <c r="E18" s="97"/>
      <c r="F18" s="97"/>
      <c r="G18" s="97"/>
      <c r="H18" s="97"/>
      <c r="I18" s="97"/>
      <c r="J18" s="97"/>
      <c r="K18" s="97"/>
      <c r="L18" s="97"/>
      <c r="M18" s="97"/>
    </row>
    <row r="19" spans="1:13" s="27" customFormat="1" ht="66">
      <c r="A19" s="16">
        <v>1.7</v>
      </c>
      <c r="B19" s="29" t="s">
        <v>8</v>
      </c>
      <c r="C19" s="29" t="s">
        <v>150</v>
      </c>
      <c r="D19" s="31" t="s">
        <v>149</v>
      </c>
      <c r="E19" s="97"/>
      <c r="F19" s="97" t="s">
        <v>583</v>
      </c>
      <c r="G19" s="97"/>
      <c r="H19" s="97">
        <v>1250</v>
      </c>
      <c r="I19" s="97"/>
      <c r="J19" s="97"/>
      <c r="K19" s="97"/>
      <c r="L19" s="97"/>
      <c r="M19" s="97">
        <v>3000</v>
      </c>
    </row>
    <row r="20" spans="1:13" s="27" customFormat="1">
      <c r="A20" s="16"/>
      <c r="B20" s="29"/>
      <c r="C20" s="29"/>
      <c r="D20" s="31"/>
      <c r="E20" s="97"/>
      <c r="F20" s="97"/>
      <c r="G20" s="97"/>
      <c r="H20" s="97"/>
      <c r="I20" s="97"/>
      <c r="J20" s="97"/>
      <c r="K20" s="97"/>
      <c r="L20" s="97"/>
      <c r="M20" s="97"/>
    </row>
    <row r="21" spans="1:13" s="27" customFormat="1" ht="43.95" customHeight="1">
      <c r="A21" s="16">
        <v>1.8</v>
      </c>
      <c r="B21" s="29" t="s">
        <v>8</v>
      </c>
      <c r="C21" s="31" t="s">
        <v>20</v>
      </c>
      <c r="D21" s="31"/>
      <c r="E21" s="97"/>
      <c r="F21" s="97"/>
      <c r="G21" s="97"/>
      <c r="H21" s="97"/>
      <c r="I21" s="97"/>
      <c r="J21" s="97"/>
      <c r="K21" s="97"/>
      <c r="L21" s="97"/>
      <c r="M21" s="97"/>
    </row>
    <row r="22" spans="1:13" s="27" customFormat="1">
      <c r="A22" s="16"/>
      <c r="B22" s="29"/>
      <c r="C22" s="31"/>
      <c r="D22" s="31"/>
      <c r="E22" s="97"/>
      <c r="F22" s="97"/>
      <c r="G22" s="97"/>
      <c r="H22" s="97"/>
      <c r="I22" s="97"/>
      <c r="J22" s="97"/>
      <c r="K22" s="97"/>
      <c r="L22" s="97"/>
      <c r="M22" s="97"/>
    </row>
    <row r="23" spans="1:13" s="27" customFormat="1" ht="26.4">
      <c r="A23" s="16">
        <v>1.9</v>
      </c>
      <c r="B23" s="29" t="s">
        <v>122</v>
      </c>
      <c r="C23" s="31" t="s">
        <v>21</v>
      </c>
      <c r="D23" s="31" t="s">
        <v>172</v>
      </c>
      <c r="E23" s="97"/>
      <c r="F23" s="97"/>
      <c r="G23" s="97">
        <v>500</v>
      </c>
      <c r="H23" s="97" t="s">
        <v>583</v>
      </c>
      <c r="I23" s="97"/>
      <c r="J23" s="97"/>
      <c r="K23" s="97"/>
      <c r="L23" s="97"/>
      <c r="M23" s="97">
        <v>1000</v>
      </c>
    </row>
    <row r="24" spans="1:13" customFormat="1">
      <c r="A24" s="15">
        <v>2</v>
      </c>
      <c r="B24" s="12" t="s">
        <v>12</v>
      </c>
      <c r="C24" s="12"/>
      <c r="D24" s="31"/>
      <c r="E24" s="97"/>
      <c r="F24" s="97"/>
      <c r="G24" s="97"/>
      <c r="H24" s="97"/>
      <c r="I24" s="97"/>
      <c r="J24" s="97"/>
      <c r="K24" s="97"/>
      <c r="L24" s="97"/>
      <c r="M24" s="97"/>
    </row>
    <row r="25" spans="1:13" customFormat="1">
      <c r="A25" s="15"/>
      <c r="B25" s="12"/>
      <c r="C25" s="12"/>
      <c r="D25" s="31"/>
      <c r="E25" s="97"/>
      <c r="F25" s="97"/>
      <c r="G25" s="97"/>
      <c r="H25" s="97"/>
      <c r="I25" s="97"/>
      <c r="J25" s="97"/>
      <c r="K25" s="97"/>
      <c r="L25" s="97"/>
      <c r="M25" s="97"/>
    </row>
    <row r="26" spans="1:13" customFormat="1" ht="52.8">
      <c r="A26" s="16">
        <v>2.1</v>
      </c>
      <c r="B26" s="29" t="s">
        <v>24</v>
      </c>
      <c r="C26" s="29" t="s">
        <v>173</v>
      </c>
      <c r="D26" s="31" t="s">
        <v>40</v>
      </c>
      <c r="E26" s="97" t="s">
        <v>583</v>
      </c>
      <c r="F26" s="97"/>
      <c r="G26" s="97"/>
      <c r="H26" s="97">
        <v>1000</v>
      </c>
      <c r="I26" s="97"/>
      <c r="J26" s="97" t="s">
        <v>583</v>
      </c>
      <c r="K26" s="97"/>
      <c r="L26" s="97"/>
      <c r="M26" s="97"/>
    </row>
    <row r="27" spans="1:13" customFormat="1">
      <c r="A27" s="15"/>
      <c r="B27" s="29"/>
      <c r="C27" s="3"/>
      <c r="D27" s="31"/>
      <c r="E27" s="97"/>
      <c r="F27" s="97"/>
      <c r="G27" s="97"/>
      <c r="H27" s="97"/>
      <c r="I27" s="97"/>
      <c r="J27" s="97"/>
      <c r="K27" s="97"/>
      <c r="L27" s="97"/>
      <c r="M27" s="97"/>
    </row>
    <row r="28" spans="1:13" customFormat="1" ht="52.8">
      <c r="A28" s="16">
        <v>2.2000000000000002</v>
      </c>
      <c r="B28" s="29" t="s">
        <v>25</v>
      </c>
      <c r="C28" s="29" t="s">
        <v>184</v>
      </c>
      <c r="D28" s="31" t="s">
        <v>41</v>
      </c>
      <c r="E28" s="97"/>
      <c r="F28" s="97" t="s">
        <v>583</v>
      </c>
      <c r="G28" s="97">
        <v>4200</v>
      </c>
      <c r="H28" s="97"/>
      <c r="I28" s="97" t="s">
        <v>583</v>
      </c>
      <c r="J28" s="97"/>
      <c r="K28" s="97"/>
      <c r="L28" s="97" t="s">
        <v>583</v>
      </c>
      <c r="M28" s="97">
        <v>5000</v>
      </c>
    </row>
    <row r="29" spans="1:13" customFormat="1">
      <c r="A29" s="16"/>
      <c r="B29" s="29"/>
      <c r="C29" s="29"/>
      <c r="D29" s="31"/>
      <c r="E29" s="97"/>
      <c r="F29" s="97"/>
      <c r="G29" s="97"/>
      <c r="H29" s="97"/>
      <c r="I29" s="97"/>
      <c r="J29" s="97"/>
      <c r="K29" s="97"/>
      <c r="L29" s="97"/>
      <c r="M29" s="97"/>
    </row>
    <row r="30" spans="1:13" customFormat="1" ht="105.6">
      <c r="A30" s="16">
        <v>2.2999999999999998</v>
      </c>
      <c r="B30" s="29" t="s">
        <v>22</v>
      </c>
      <c r="C30" s="29" t="s">
        <v>174</v>
      </c>
      <c r="D30" s="38" t="s">
        <v>175</v>
      </c>
      <c r="E30" s="97" t="s">
        <v>583</v>
      </c>
      <c r="F30" s="97"/>
      <c r="G30" s="97"/>
      <c r="H30" s="97">
        <v>500</v>
      </c>
      <c r="I30" s="97"/>
      <c r="J30" s="97"/>
      <c r="K30" s="97"/>
      <c r="L30" s="97"/>
      <c r="M30" s="97"/>
    </row>
    <row r="31" spans="1:13" customFormat="1">
      <c r="A31" s="16"/>
      <c r="B31" s="29"/>
      <c r="C31" s="3"/>
      <c r="D31" s="56"/>
      <c r="E31" s="97"/>
      <c r="F31" s="97"/>
      <c r="G31" s="97"/>
      <c r="H31" s="97"/>
      <c r="I31" s="97"/>
      <c r="J31" s="97"/>
      <c r="K31" s="97"/>
      <c r="L31" s="97"/>
      <c r="M31" s="97"/>
    </row>
    <row r="32" spans="1:13" customFormat="1" ht="52.8">
      <c r="A32" s="16">
        <v>2.4</v>
      </c>
      <c r="B32" s="29" t="s">
        <v>27</v>
      </c>
      <c r="C32" s="29" t="s">
        <v>184</v>
      </c>
      <c r="D32" s="56" t="s">
        <v>26</v>
      </c>
      <c r="E32" s="97"/>
      <c r="F32" s="97" t="s">
        <v>583</v>
      </c>
      <c r="G32" s="97" t="s">
        <v>596</v>
      </c>
      <c r="H32" s="97"/>
      <c r="I32" s="97" t="s">
        <v>583</v>
      </c>
      <c r="J32" s="97"/>
      <c r="K32" s="97"/>
      <c r="L32" s="97" t="s">
        <v>583</v>
      </c>
      <c r="M32" s="97" t="s">
        <v>596</v>
      </c>
    </row>
    <row r="33" spans="1:13" customFormat="1">
      <c r="A33" s="16"/>
      <c r="B33" s="29"/>
      <c r="C33" s="29"/>
      <c r="D33" s="56"/>
      <c r="E33" s="97"/>
      <c r="F33" s="97"/>
      <c r="G33" s="97"/>
      <c r="H33" s="97"/>
      <c r="I33" s="97"/>
      <c r="J33" s="97"/>
      <c r="K33" s="97"/>
      <c r="L33" s="97"/>
      <c r="M33" s="97"/>
    </row>
    <row r="34" spans="1:13" ht="39.6">
      <c r="A34" s="16">
        <v>2.5</v>
      </c>
      <c r="B34" s="29" t="s">
        <v>23</v>
      </c>
      <c r="C34" s="29" t="s">
        <v>185</v>
      </c>
      <c r="D34" s="56"/>
      <c r="E34" s="97"/>
      <c r="F34" s="97"/>
      <c r="G34" s="97"/>
      <c r="H34" s="97"/>
      <c r="I34" s="97"/>
      <c r="J34" s="97"/>
      <c r="K34" s="97"/>
      <c r="L34" s="97"/>
      <c r="M34" s="97"/>
    </row>
    <row r="35" spans="1:13">
      <c r="A35" s="16"/>
      <c r="B35" s="29"/>
      <c r="D35" s="56"/>
      <c r="E35" s="97"/>
      <c r="F35" s="97"/>
      <c r="G35" s="97"/>
      <c r="H35" s="97"/>
      <c r="I35" s="97"/>
      <c r="J35" s="97"/>
      <c r="K35" s="97"/>
      <c r="L35" s="97"/>
      <c r="M35" s="97"/>
    </row>
    <row r="36" spans="1:13" ht="52.8">
      <c r="A36" s="16">
        <v>2.6</v>
      </c>
      <c r="B36" s="29" t="s">
        <v>28</v>
      </c>
      <c r="C36" s="29" t="s">
        <v>184</v>
      </c>
      <c r="D36" s="56" t="s">
        <v>26</v>
      </c>
      <c r="E36" s="97"/>
      <c r="F36" s="97" t="s">
        <v>583</v>
      </c>
      <c r="G36" s="97" t="s">
        <v>596</v>
      </c>
      <c r="H36" s="97"/>
      <c r="I36" s="97" t="s">
        <v>583</v>
      </c>
      <c r="J36" s="97"/>
      <c r="K36" s="97"/>
      <c r="L36" s="97" t="s">
        <v>583</v>
      </c>
      <c r="M36" s="97" t="s">
        <v>596</v>
      </c>
    </row>
    <row r="37" spans="1:13">
      <c r="A37" s="16"/>
      <c r="B37" s="29"/>
      <c r="C37" s="29"/>
      <c r="D37" s="56"/>
      <c r="E37" s="97"/>
      <c r="F37" s="97"/>
      <c r="G37" s="97"/>
      <c r="H37" s="97"/>
      <c r="I37" s="97"/>
      <c r="J37" s="97"/>
      <c r="K37" s="97"/>
      <c r="L37" s="97"/>
      <c r="M37" s="97"/>
    </row>
    <row r="38" spans="1:13" ht="39.6">
      <c r="A38" s="16">
        <v>2.7</v>
      </c>
      <c r="B38" s="29" t="s">
        <v>29</v>
      </c>
      <c r="C38" s="29" t="s">
        <v>185</v>
      </c>
      <c r="D38" s="56"/>
      <c r="E38" s="97"/>
      <c r="F38" s="97"/>
      <c r="G38" s="97"/>
      <c r="H38" s="97"/>
      <c r="I38" s="97"/>
      <c r="J38" s="97"/>
      <c r="K38" s="97"/>
      <c r="L38" s="97"/>
      <c r="M38" s="97"/>
    </row>
    <row r="39" spans="1:13">
      <c r="A39" s="16"/>
      <c r="B39" s="29"/>
      <c r="D39" s="56"/>
      <c r="E39" s="97"/>
      <c r="F39" s="97"/>
      <c r="G39" s="97"/>
      <c r="H39" s="97"/>
      <c r="I39" s="97"/>
      <c r="J39" s="97"/>
      <c r="K39" s="97"/>
      <c r="L39" s="97"/>
      <c r="M39" s="97"/>
    </row>
    <row r="40" spans="1:13" ht="39.6">
      <c r="A40" s="16">
        <v>2.8</v>
      </c>
      <c r="B40" s="29" t="s">
        <v>30</v>
      </c>
      <c r="C40" s="29" t="s">
        <v>176</v>
      </c>
      <c r="D40" s="56" t="s">
        <v>26</v>
      </c>
      <c r="E40" s="97"/>
      <c r="F40" s="97" t="s">
        <v>583</v>
      </c>
      <c r="G40" s="97" t="s">
        <v>596</v>
      </c>
      <c r="H40" s="97"/>
      <c r="I40" s="97" t="s">
        <v>583</v>
      </c>
      <c r="J40" s="97"/>
      <c r="K40" s="97"/>
      <c r="L40" s="97" t="s">
        <v>583</v>
      </c>
      <c r="M40" s="97" t="s">
        <v>596</v>
      </c>
    </row>
    <row r="41" spans="1:13">
      <c r="A41" s="16"/>
      <c r="B41" s="29"/>
      <c r="C41" s="29"/>
      <c r="D41" s="56"/>
      <c r="E41" s="97"/>
      <c r="F41" s="97"/>
      <c r="G41" s="97"/>
      <c r="H41" s="97"/>
      <c r="I41" s="97"/>
      <c r="J41" s="97"/>
      <c r="K41" s="97"/>
      <c r="L41" s="97"/>
      <c r="M41" s="97"/>
    </row>
    <row r="42" spans="1:13" ht="26.4">
      <c r="A42" s="15">
        <v>3</v>
      </c>
      <c r="B42" s="12" t="s">
        <v>511</v>
      </c>
      <c r="C42" s="29"/>
      <c r="D42" s="56"/>
      <c r="E42" s="97"/>
      <c r="F42" s="97"/>
      <c r="G42" s="97"/>
      <c r="H42" s="97"/>
      <c r="I42" s="97"/>
      <c r="J42" s="97"/>
      <c r="K42" s="97"/>
      <c r="L42" s="97"/>
      <c r="M42" s="97"/>
    </row>
    <row r="43" spans="1:13">
      <c r="A43" s="15"/>
      <c r="B43" s="12"/>
      <c r="C43" s="29"/>
      <c r="D43" s="56"/>
      <c r="E43" s="97"/>
      <c r="F43" s="97"/>
      <c r="G43" s="97"/>
      <c r="H43" s="97"/>
      <c r="I43" s="97"/>
      <c r="J43" s="97"/>
      <c r="K43" s="97"/>
      <c r="L43" s="97"/>
      <c r="M43" s="97"/>
    </row>
    <row r="44" spans="1:13" ht="169.2" customHeight="1">
      <c r="A44" s="46">
        <v>3.1</v>
      </c>
      <c r="B44" s="29" t="s">
        <v>31</v>
      </c>
      <c r="C44" s="29" t="s">
        <v>177</v>
      </c>
      <c r="D44" s="56" t="s">
        <v>178</v>
      </c>
      <c r="E44" s="97"/>
      <c r="F44" s="97"/>
      <c r="G44" s="97"/>
      <c r="H44" s="97"/>
      <c r="I44" s="97"/>
      <c r="J44" s="97"/>
      <c r="K44" s="97"/>
      <c r="L44" s="97"/>
      <c r="M44" s="97">
        <v>60000</v>
      </c>
    </row>
    <row r="45" spans="1:13">
      <c r="A45" s="16"/>
      <c r="B45" s="29"/>
      <c r="C45" s="29"/>
      <c r="D45" s="56"/>
      <c r="E45" s="97"/>
      <c r="F45" s="97"/>
      <c r="G45" s="97"/>
      <c r="H45" s="97"/>
      <c r="I45" s="97"/>
      <c r="J45" s="97"/>
      <c r="K45" s="97"/>
      <c r="L45" s="97"/>
      <c r="M45" s="97"/>
    </row>
    <row r="46" spans="1:13" ht="52.8">
      <c r="A46" s="47">
        <v>3.2</v>
      </c>
      <c r="B46" s="29" t="s">
        <v>32</v>
      </c>
      <c r="C46" s="29" t="s">
        <v>179</v>
      </c>
      <c r="D46" s="56" t="s">
        <v>37</v>
      </c>
      <c r="E46" s="97"/>
      <c r="F46" s="97"/>
      <c r="G46" s="97"/>
      <c r="H46" s="97"/>
      <c r="I46" s="97"/>
      <c r="J46" s="97"/>
      <c r="K46" s="97"/>
      <c r="L46" s="97"/>
      <c r="M46" s="97">
        <v>35000</v>
      </c>
    </row>
    <row r="47" spans="1:13">
      <c r="A47" s="15"/>
      <c r="B47" s="12"/>
      <c r="C47" s="29"/>
      <c r="D47" s="56"/>
      <c r="E47" s="97"/>
      <c r="F47" s="97"/>
      <c r="G47" s="97"/>
      <c r="H47" s="97"/>
      <c r="I47" s="97"/>
      <c r="J47" s="97"/>
      <c r="K47" s="97"/>
      <c r="L47" s="97"/>
      <c r="M47" s="97"/>
    </row>
    <row r="48" spans="1:13" ht="105.6">
      <c r="A48" s="16">
        <v>3.3</v>
      </c>
      <c r="B48" s="29" t="s">
        <v>34</v>
      </c>
      <c r="C48" s="29" t="s">
        <v>180</v>
      </c>
      <c r="D48" s="56" t="s">
        <v>181</v>
      </c>
      <c r="E48" s="97" t="s">
        <v>583</v>
      </c>
      <c r="F48" s="97"/>
      <c r="G48" s="97"/>
      <c r="H48" s="97"/>
      <c r="I48" s="97"/>
      <c r="J48" s="97"/>
      <c r="K48" s="97"/>
      <c r="L48" s="97"/>
      <c r="M48" s="97">
        <v>8000</v>
      </c>
    </row>
    <row r="49" spans="1:13">
      <c r="A49" s="16"/>
      <c r="B49" s="29"/>
      <c r="C49" s="29"/>
      <c r="D49" s="56"/>
      <c r="E49" s="97"/>
      <c r="F49" s="97"/>
      <c r="G49" s="97"/>
      <c r="H49" s="97"/>
      <c r="I49" s="97"/>
      <c r="J49" s="97"/>
      <c r="K49" s="97"/>
      <c r="L49" s="97"/>
      <c r="M49" s="97"/>
    </row>
    <row r="50" spans="1:13" ht="87.6" customHeight="1">
      <c r="A50" s="16">
        <v>3.4</v>
      </c>
      <c r="B50" s="29" t="s">
        <v>35</v>
      </c>
      <c r="C50" s="29" t="s">
        <v>177</v>
      </c>
      <c r="D50" s="56" t="s">
        <v>178</v>
      </c>
      <c r="E50" s="97"/>
      <c r="F50" s="97"/>
      <c r="G50" s="97"/>
      <c r="H50" s="97"/>
      <c r="I50" s="97"/>
      <c r="J50" s="97"/>
      <c r="K50" s="97"/>
      <c r="L50" s="97"/>
      <c r="M50" s="97">
        <v>60000</v>
      </c>
    </row>
    <row r="51" spans="1:13">
      <c r="A51" s="16"/>
      <c r="B51" s="29"/>
      <c r="C51" s="29"/>
      <c r="D51" s="56"/>
      <c r="E51" s="97"/>
      <c r="F51" s="97"/>
      <c r="G51" s="97"/>
      <c r="H51" s="97"/>
      <c r="I51" s="97"/>
      <c r="J51" s="97"/>
      <c r="K51" s="97"/>
      <c r="L51" s="97"/>
      <c r="M51" s="97"/>
    </row>
    <row r="52" spans="1:13" ht="52.8">
      <c r="A52" s="16">
        <v>3.5</v>
      </c>
      <c r="B52" s="29" t="s">
        <v>38</v>
      </c>
      <c r="C52" s="29" t="s">
        <v>182</v>
      </c>
      <c r="D52" s="56" t="s">
        <v>33</v>
      </c>
      <c r="E52" s="97" t="s">
        <v>583</v>
      </c>
      <c r="F52" s="97"/>
      <c r="G52" s="97"/>
      <c r="H52" s="97"/>
      <c r="I52" s="97"/>
      <c r="J52" s="97"/>
      <c r="K52" s="97"/>
      <c r="L52" s="97"/>
      <c r="M52" s="97">
        <v>4500</v>
      </c>
    </row>
    <row r="53" spans="1:13">
      <c r="A53" s="16"/>
      <c r="B53" s="29"/>
      <c r="C53" s="29"/>
      <c r="D53" s="56"/>
      <c r="E53" s="97"/>
      <c r="F53" s="97"/>
      <c r="G53" s="97"/>
      <c r="H53" s="97"/>
      <c r="I53" s="97"/>
      <c r="J53" s="97"/>
      <c r="K53" s="97"/>
      <c r="L53" s="97"/>
      <c r="M53" s="97"/>
    </row>
    <row r="54" spans="1:13" ht="96" customHeight="1">
      <c r="A54" s="16">
        <v>3.6</v>
      </c>
      <c r="B54" s="29" t="s">
        <v>36</v>
      </c>
      <c r="C54" s="29" t="s">
        <v>177</v>
      </c>
      <c r="D54" s="56" t="s">
        <v>178</v>
      </c>
      <c r="E54" s="97"/>
      <c r="F54" s="97"/>
      <c r="G54" s="97"/>
      <c r="H54" s="97"/>
      <c r="I54" s="97"/>
      <c r="J54" s="97"/>
      <c r="K54" s="97"/>
      <c r="L54" s="97"/>
      <c r="M54" s="97">
        <v>7000</v>
      </c>
    </row>
    <row r="55" spans="1:13">
      <c r="A55" s="16"/>
      <c r="B55" s="29"/>
      <c r="C55" s="29"/>
      <c r="D55" s="167"/>
      <c r="E55" s="97"/>
      <c r="F55" s="97"/>
      <c r="G55" s="97"/>
      <c r="H55" s="97"/>
      <c r="I55" s="97"/>
      <c r="J55" s="97"/>
      <c r="K55" s="97"/>
      <c r="L55" s="97"/>
      <c r="M55" s="97"/>
    </row>
    <row r="56" spans="1:13">
      <c r="A56" s="113">
        <v>4</v>
      </c>
      <c r="B56" s="58" t="s">
        <v>11</v>
      </c>
      <c r="C56" s="29"/>
      <c r="D56" s="167"/>
      <c r="E56" s="97"/>
      <c r="F56" s="97"/>
      <c r="G56" s="97"/>
      <c r="H56" s="97"/>
      <c r="I56" s="97"/>
      <c r="J56" s="97"/>
      <c r="K56" s="97"/>
      <c r="L56" s="97"/>
      <c r="M56" s="97"/>
    </row>
    <row r="57" spans="1:13">
      <c r="A57" s="15"/>
      <c r="B57" s="12"/>
      <c r="C57" s="29"/>
      <c r="D57" s="56"/>
      <c r="E57" s="97"/>
      <c r="F57" s="97"/>
      <c r="G57" s="97"/>
      <c r="H57" s="97"/>
      <c r="I57" s="97"/>
      <c r="J57" s="97"/>
      <c r="K57" s="97"/>
      <c r="L57" s="97"/>
      <c r="M57" s="97"/>
    </row>
    <row r="58" spans="1:13" ht="26.4">
      <c r="A58" s="47">
        <v>4.0999999999999996</v>
      </c>
      <c r="B58" s="29" t="s">
        <v>43</v>
      </c>
      <c r="C58" s="29" t="s">
        <v>44</v>
      </c>
      <c r="D58" s="56" t="s">
        <v>39</v>
      </c>
      <c r="E58" s="97"/>
      <c r="F58" s="97"/>
      <c r="G58" s="97"/>
      <c r="H58" s="97"/>
      <c r="I58" s="97"/>
      <c r="J58" s="97"/>
      <c r="K58" s="97"/>
      <c r="L58" s="97"/>
      <c r="M58" s="97">
        <v>2000</v>
      </c>
    </row>
    <row r="59" spans="1:13">
      <c r="A59" s="18"/>
      <c r="B59" s="8"/>
      <c r="C59" s="29"/>
      <c r="D59" s="167"/>
      <c r="E59" s="97"/>
      <c r="F59" s="97"/>
      <c r="G59" s="97"/>
      <c r="H59" s="97"/>
      <c r="I59" s="97"/>
      <c r="J59" s="97"/>
      <c r="K59" s="97"/>
      <c r="L59" s="97"/>
      <c r="M59" s="97"/>
    </row>
    <row r="60" spans="1:13">
      <c r="A60" s="113">
        <v>5</v>
      </c>
      <c r="B60" s="58" t="s">
        <v>5</v>
      </c>
      <c r="C60" s="29"/>
      <c r="D60" s="167"/>
      <c r="E60" s="97"/>
      <c r="F60" s="97"/>
      <c r="G60" s="97"/>
      <c r="H60" s="97"/>
      <c r="I60" s="97"/>
      <c r="J60" s="97"/>
      <c r="K60" s="97"/>
      <c r="L60" s="97"/>
      <c r="M60" s="97"/>
    </row>
    <row r="61" spans="1:13">
      <c r="B61" s="59"/>
      <c r="C61" s="29"/>
      <c r="D61" s="167"/>
      <c r="E61" s="97"/>
      <c r="F61" s="97"/>
      <c r="G61" s="97"/>
      <c r="H61" s="97"/>
      <c r="I61" s="97"/>
      <c r="J61" s="97"/>
      <c r="K61" s="97"/>
      <c r="L61" s="97"/>
      <c r="M61" s="97"/>
    </row>
    <row r="62" spans="1:13" ht="39.6">
      <c r="A62" s="47">
        <v>5.0999999999999996</v>
      </c>
      <c r="B62" s="29" t="s">
        <v>45</v>
      </c>
      <c r="C62" s="29" t="s">
        <v>47</v>
      </c>
      <c r="D62" s="167" t="s">
        <v>41</v>
      </c>
      <c r="E62" s="97"/>
      <c r="F62" s="97"/>
      <c r="G62" s="97"/>
      <c r="H62" s="97">
        <v>1750</v>
      </c>
      <c r="I62" s="97"/>
      <c r="J62" s="97"/>
      <c r="K62" s="97">
        <v>1000</v>
      </c>
      <c r="L62" s="97"/>
      <c r="M62" s="97">
        <v>2750</v>
      </c>
    </row>
    <row r="63" spans="1:13">
      <c r="B63" s="29"/>
      <c r="C63" s="29"/>
      <c r="D63" s="29"/>
      <c r="E63" s="97"/>
      <c r="F63" s="97"/>
      <c r="G63" s="97"/>
      <c r="H63" s="97"/>
      <c r="I63" s="97"/>
      <c r="J63" s="97"/>
      <c r="K63" s="97"/>
      <c r="L63" s="97"/>
      <c r="M63" s="97"/>
    </row>
    <row r="64" spans="1:13" ht="39.6">
      <c r="A64" s="47">
        <v>5.2</v>
      </c>
      <c r="B64" s="29" t="s">
        <v>48</v>
      </c>
      <c r="C64" s="29" t="s">
        <v>73</v>
      </c>
      <c r="D64" s="29" t="s">
        <v>51</v>
      </c>
      <c r="E64" s="97"/>
      <c r="F64" s="97"/>
      <c r="G64" s="97"/>
      <c r="H64" s="97"/>
      <c r="I64" s="97"/>
      <c r="J64" s="97">
        <v>4500</v>
      </c>
      <c r="K64" s="97"/>
      <c r="L64" s="97"/>
      <c r="M64" s="97"/>
    </row>
    <row r="65" spans="1:13">
      <c r="B65" s="29"/>
      <c r="C65" s="29"/>
      <c r="D65" s="29"/>
      <c r="E65" s="97"/>
      <c r="F65" s="97"/>
      <c r="G65" s="97"/>
      <c r="H65" s="97"/>
      <c r="I65" s="97"/>
      <c r="J65" s="97"/>
      <c r="K65" s="97"/>
      <c r="L65" s="97"/>
      <c r="M65" s="97"/>
    </row>
    <row r="66" spans="1:13" ht="52.8">
      <c r="A66" s="19">
        <v>5.3</v>
      </c>
      <c r="B66" s="29" t="s">
        <v>46</v>
      </c>
      <c r="C66" s="29" t="s">
        <v>49</v>
      </c>
      <c r="D66" s="29" t="s">
        <v>55</v>
      </c>
      <c r="E66" s="97" t="s">
        <v>583</v>
      </c>
      <c r="F66" s="97">
        <v>750</v>
      </c>
      <c r="G66" s="97"/>
      <c r="H66" s="97"/>
      <c r="I66" s="97"/>
      <c r="J66" s="97"/>
      <c r="K66" s="97"/>
      <c r="L66" s="97"/>
      <c r="M66" s="97"/>
    </row>
    <row r="67" spans="1:13">
      <c r="B67" s="29"/>
      <c r="C67" s="29"/>
      <c r="D67" s="29"/>
      <c r="E67" s="97"/>
      <c r="F67" s="97"/>
      <c r="G67" s="97"/>
      <c r="H67" s="97"/>
      <c r="I67" s="97"/>
      <c r="J67" s="97"/>
      <c r="K67" s="97"/>
      <c r="L67" s="97"/>
      <c r="M67" s="97"/>
    </row>
    <row r="68" spans="1:13" ht="39.6">
      <c r="A68" s="19">
        <v>5.4</v>
      </c>
      <c r="B68" s="29" t="s">
        <v>52</v>
      </c>
      <c r="C68" s="29" t="s">
        <v>47</v>
      </c>
      <c r="D68" s="29" t="s">
        <v>41</v>
      </c>
      <c r="E68" s="97"/>
      <c r="F68" s="97"/>
      <c r="G68" s="97"/>
      <c r="H68" s="97">
        <v>1750</v>
      </c>
      <c r="I68" s="97"/>
      <c r="J68" s="97"/>
      <c r="K68" s="97">
        <v>1000</v>
      </c>
      <c r="L68" s="97"/>
      <c r="M68" s="97">
        <v>2750</v>
      </c>
    </row>
    <row r="69" spans="1:13">
      <c r="B69" s="29"/>
      <c r="C69" s="29"/>
      <c r="D69" s="29"/>
      <c r="E69" s="97"/>
      <c r="F69" s="97"/>
      <c r="G69" s="97"/>
      <c r="H69" s="97"/>
      <c r="I69" s="97"/>
      <c r="J69" s="97"/>
      <c r="K69" s="97"/>
      <c r="L69" s="97"/>
      <c r="M69" s="97"/>
    </row>
    <row r="70" spans="1:13" ht="39.6">
      <c r="A70" s="19">
        <v>5.5</v>
      </c>
      <c r="B70" s="29" t="s">
        <v>53</v>
      </c>
      <c r="C70" s="29" t="s">
        <v>73</v>
      </c>
      <c r="D70" s="29" t="s">
        <v>51</v>
      </c>
      <c r="E70" s="97"/>
      <c r="F70" s="97"/>
      <c r="G70" s="97"/>
      <c r="H70" s="97"/>
      <c r="I70" s="97"/>
      <c r="J70" s="97">
        <v>4500</v>
      </c>
      <c r="K70" s="97"/>
      <c r="L70" s="97"/>
      <c r="M70" s="97"/>
    </row>
    <row r="71" spans="1:13">
      <c r="B71" s="29"/>
      <c r="C71" s="29"/>
      <c r="D71" s="29"/>
      <c r="E71" s="97"/>
      <c r="F71" s="97"/>
      <c r="G71" s="97"/>
      <c r="H71" s="97"/>
      <c r="I71" s="97"/>
      <c r="J71" s="97"/>
      <c r="K71" s="97"/>
      <c r="L71" s="97"/>
      <c r="M71" s="97"/>
    </row>
    <row r="72" spans="1:13" ht="52.8">
      <c r="A72" s="19">
        <v>5.6</v>
      </c>
      <c r="B72" s="29" t="s">
        <v>54</v>
      </c>
      <c r="C72" s="29" t="s">
        <v>49</v>
      </c>
      <c r="D72" s="29" t="s">
        <v>50</v>
      </c>
      <c r="E72" s="97" t="s">
        <v>583</v>
      </c>
      <c r="F72" s="97">
        <v>500</v>
      </c>
      <c r="G72" s="97"/>
      <c r="H72" s="97"/>
      <c r="I72" s="97"/>
      <c r="J72" s="97"/>
      <c r="K72" s="97"/>
      <c r="L72" s="97"/>
      <c r="M72" s="97"/>
    </row>
    <row r="73" spans="1:13">
      <c r="A73" s="116"/>
      <c r="B73" s="86"/>
      <c r="C73" s="86"/>
      <c r="D73" s="86"/>
      <c r="E73" s="176"/>
      <c r="F73" s="176"/>
      <c r="G73" s="176"/>
      <c r="H73" s="176"/>
      <c r="I73" s="176"/>
      <c r="J73" s="176"/>
      <c r="K73" s="176"/>
      <c r="L73" s="176"/>
      <c r="M73" s="176"/>
    </row>
    <row r="74" spans="1:13" ht="13.8" thickBot="1">
      <c r="A74" s="238" t="s">
        <v>9</v>
      </c>
      <c r="B74" s="239"/>
      <c r="C74" s="239"/>
      <c r="D74" s="239"/>
      <c r="E74" s="45">
        <f t="shared" ref="E74:M74" si="0">SUM(E3:E73)</f>
        <v>0</v>
      </c>
      <c r="F74" s="45">
        <f t="shared" si="0"/>
        <v>19250</v>
      </c>
      <c r="G74" s="45">
        <f t="shared" si="0"/>
        <v>4700</v>
      </c>
      <c r="H74" s="45">
        <f t="shared" si="0"/>
        <v>7250</v>
      </c>
      <c r="I74" s="45">
        <f t="shared" si="0"/>
        <v>0</v>
      </c>
      <c r="J74" s="45">
        <f t="shared" si="0"/>
        <v>9000</v>
      </c>
      <c r="K74" s="45">
        <f t="shared" si="0"/>
        <v>2000</v>
      </c>
      <c r="L74" s="45">
        <f t="shared" si="0"/>
        <v>0</v>
      </c>
      <c r="M74" s="45">
        <f t="shared" si="0"/>
        <v>191000</v>
      </c>
    </row>
    <row r="75" spans="1:13" ht="13.8" thickBot="1">
      <c r="M75" s="45"/>
    </row>
    <row r="76" spans="1:13">
      <c r="D76" s="198"/>
      <c r="E76" s="196"/>
      <c r="F76" s="196"/>
      <c r="G76" s="196"/>
      <c r="H76" s="196"/>
      <c r="I76" s="196"/>
      <c r="J76" s="196"/>
      <c r="K76" s="196"/>
      <c r="L76" s="196"/>
      <c r="M76" s="196"/>
    </row>
    <row r="77" spans="1:13">
      <c r="D77" s="199"/>
      <c r="E77" s="196"/>
      <c r="F77" s="196"/>
      <c r="G77" s="196"/>
      <c r="H77" s="196"/>
      <c r="I77" s="196"/>
      <c r="J77" s="196"/>
      <c r="K77" s="196"/>
      <c r="L77" s="196"/>
      <c r="M77" s="196"/>
    </row>
    <row r="78" spans="1:13">
      <c r="D78" s="199"/>
      <c r="E78" s="24"/>
      <c r="F78" s="24"/>
      <c r="G78" s="24"/>
      <c r="H78" s="24"/>
      <c r="I78" s="24"/>
      <c r="J78" s="24"/>
      <c r="K78" s="24"/>
      <c r="L78" s="24"/>
      <c r="M78" s="24"/>
    </row>
    <row r="79" spans="1:13">
      <c r="D79" s="199"/>
      <c r="F79" s="196"/>
      <c r="G79" s="196"/>
      <c r="H79" s="196"/>
      <c r="I79" s="196"/>
      <c r="J79" s="196"/>
      <c r="K79" s="196"/>
      <c r="L79" s="196"/>
      <c r="M79" s="196"/>
    </row>
    <row r="80" spans="1:13">
      <c r="D80" s="199"/>
      <c r="E80" s="24"/>
      <c r="F80" s="24"/>
      <c r="G80" s="24"/>
      <c r="H80" s="24"/>
      <c r="I80" s="24"/>
      <c r="J80" s="24"/>
      <c r="K80" s="24"/>
      <c r="L80" s="24"/>
      <c r="M80" s="24"/>
    </row>
    <row r="81" spans="5:13">
      <c r="E81" s="197"/>
      <c r="F81" s="197"/>
      <c r="G81" s="197"/>
      <c r="H81" s="197"/>
      <c r="I81" s="197"/>
      <c r="J81" s="197"/>
      <c r="K81" s="197"/>
      <c r="L81" s="197"/>
      <c r="M81" s="197"/>
    </row>
    <row r="170" ht="14.1" customHeight="1"/>
    <row r="171" ht="14.1" customHeight="1"/>
    <row r="172" ht="14.1" customHeight="1"/>
    <row r="242" ht="111" customHeight="1"/>
    <row r="251" ht="17.100000000000001" customHeight="1"/>
    <row r="282" spans="1:13" s="40" customFormat="1">
      <c r="A282" s="19"/>
      <c r="B282" s="3"/>
      <c r="C282" s="3"/>
      <c r="D282" s="3"/>
      <c r="E282" s="37"/>
      <c r="F282" s="37"/>
      <c r="G282" s="37"/>
      <c r="H282" s="37"/>
      <c r="I282" s="37"/>
      <c r="J282" s="37"/>
      <c r="K282" s="37"/>
      <c r="L282" s="37"/>
      <c r="M282" s="37"/>
    </row>
    <row r="374" spans="1:13" s="40" customFormat="1">
      <c r="A374" s="19"/>
      <c r="B374" s="3"/>
      <c r="C374" s="3"/>
      <c r="D374" s="3"/>
      <c r="E374" s="37"/>
      <c r="F374" s="37"/>
      <c r="G374" s="37"/>
      <c r="H374" s="37"/>
      <c r="I374" s="37"/>
      <c r="J374" s="37"/>
      <c r="K374" s="37"/>
      <c r="L374" s="37"/>
      <c r="M374" s="37"/>
    </row>
    <row r="376" spans="1:13" ht="14.1" customHeight="1"/>
    <row r="384" spans="1:13" s="40" customFormat="1">
      <c r="A384" s="19"/>
      <c r="B384" s="3"/>
      <c r="C384" s="3"/>
      <c r="D384" s="3"/>
      <c r="E384" s="37"/>
      <c r="F384" s="37"/>
      <c r="G384" s="37"/>
      <c r="H384" s="37"/>
      <c r="I384" s="37"/>
      <c r="J384" s="37"/>
      <c r="K384" s="37"/>
      <c r="L384" s="37"/>
      <c r="M384" s="37"/>
    </row>
    <row r="386" spans="1:13" s="40" customFormat="1">
      <c r="A386" s="19"/>
      <c r="B386" s="3"/>
      <c r="C386" s="3"/>
      <c r="D386" s="3"/>
      <c r="E386" s="37"/>
      <c r="F386" s="37"/>
      <c r="G386" s="37"/>
      <c r="H386" s="37"/>
      <c r="I386" s="37"/>
      <c r="J386" s="37"/>
      <c r="K386" s="37"/>
      <c r="L386" s="37"/>
      <c r="M386" s="37"/>
    </row>
    <row r="390" spans="1:13" s="40" customFormat="1">
      <c r="A390" s="19"/>
      <c r="B390" s="3"/>
      <c r="C390" s="3"/>
      <c r="D390" s="3"/>
      <c r="E390" s="37"/>
      <c r="F390" s="37"/>
      <c r="G390" s="37"/>
      <c r="H390" s="37"/>
      <c r="I390" s="37"/>
      <c r="J390" s="37"/>
      <c r="K390" s="37"/>
      <c r="L390" s="37"/>
      <c r="M390" s="37"/>
    </row>
    <row r="392" spans="1:13" s="40" customFormat="1">
      <c r="A392" s="19"/>
      <c r="B392" s="3"/>
      <c r="C392" s="3"/>
      <c r="D392" s="3"/>
      <c r="E392" s="37"/>
      <c r="F392" s="37"/>
      <c r="G392" s="37"/>
      <c r="H392" s="37"/>
      <c r="I392" s="37"/>
      <c r="J392" s="37"/>
      <c r="K392" s="37"/>
      <c r="L392" s="37"/>
      <c r="M392" s="37"/>
    </row>
    <row r="394" spans="1:13" s="40" customFormat="1">
      <c r="A394" s="19"/>
      <c r="B394" s="3"/>
      <c r="C394" s="3"/>
      <c r="D394" s="3"/>
      <c r="E394" s="37"/>
      <c r="F394" s="37"/>
      <c r="G394" s="37"/>
      <c r="H394" s="37"/>
      <c r="I394" s="37"/>
      <c r="J394" s="37"/>
      <c r="K394" s="37"/>
      <c r="L394" s="37"/>
      <c r="M394" s="37"/>
    </row>
    <row r="402" spans="1:13" s="40" customFormat="1">
      <c r="A402" s="19"/>
      <c r="B402" s="3"/>
      <c r="C402" s="3"/>
      <c r="D402" s="3"/>
      <c r="E402" s="37"/>
      <c r="F402" s="37"/>
      <c r="G402" s="37"/>
      <c r="H402" s="37"/>
      <c r="I402" s="37"/>
      <c r="J402" s="37"/>
      <c r="K402" s="37"/>
      <c r="L402" s="37"/>
      <c r="M402" s="37"/>
    </row>
    <row r="414" spans="1:13" s="40" customFormat="1">
      <c r="A414" s="19"/>
      <c r="B414" s="3"/>
      <c r="C414" s="3"/>
      <c r="D414" s="3"/>
      <c r="E414" s="37"/>
      <c r="F414" s="37"/>
      <c r="G414" s="37"/>
      <c r="H414" s="37"/>
      <c r="I414" s="37"/>
      <c r="J414" s="37"/>
      <c r="K414" s="37"/>
      <c r="L414" s="37"/>
      <c r="M414" s="37"/>
    </row>
    <row r="416" spans="1:13" s="40" customFormat="1">
      <c r="A416" s="19"/>
      <c r="B416" s="3"/>
      <c r="C416" s="3"/>
      <c r="D416" s="3"/>
      <c r="E416" s="37"/>
      <c r="F416" s="37"/>
      <c r="G416" s="37"/>
      <c r="H416" s="37"/>
      <c r="I416" s="37"/>
      <c r="J416" s="37"/>
      <c r="K416" s="37"/>
      <c r="L416" s="37"/>
      <c r="M416" s="37"/>
    </row>
    <row r="418" spans="1:13" s="40" customFormat="1">
      <c r="A418" s="19"/>
      <c r="B418" s="3"/>
      <c r="C418" s="3"/>
      <c r="D418" s="3"/>
      <c r="E418" s="37"/>
      <c r="F418" s="37"/>
      <c r="G418" s="37"/>
      <c r="H418" s="37"/>
      <c r="I418" s="37"/>
      <c r="J418" s="37"/>
      <c r="K418" s="37"/>
      <c r="L418" s="37"/>
      <c r="M418" s="37"/>
    </row>
    <row r="420" spans="1:13" s="40" customFormat="1">
      <c r="A420" s="19"/>
      <c r="B420" s="3"/>
      <c r="C420" s="3"/>
      <c r="D420" s="3"/>
      <c r="E420" s="37"/>
      <c r="F420" s="37"/>
      <c r="G420" s="37"/>
      <c r="H420" s="37"/>
      <c r="I420" s="37"/>
      <c r="J420" s="37"/>
      <c r="K420" s="37"/>
      <c r="L420" s="37"/>
      <c r="M420" s="37"/>
    </row>
    <row r="422" spans="1:13" s="40" customFormat="1">
      <c r="A422" s="19"/>
      <c r="B422" s="3"/>
      <c r="C422" s="3"/>
      <c r="D422" s="3"/>
      <c r="E422" s="37"/>
      <c r="F422" s="37"/>
      <c r="G422" s="37"/>
      <c r="H422" s="37"/>
      <c r="I422" s="37"/>
      <c r="J422" s="37"/>
      <c r="K422" s="37"/>
      <c r="L422" s="37"/>
      <c r="M422" s="37"/>
    </row>
    <row r="426" spans="1:13" s="40" customFormat="1">
      <c r="A426" s="19"/>
      <c r="B426" s="3"/>
      <c r="C426" s="3"/>
      <c r="D426" s="3"/>
      <c r="E426" s="37"/>
      <c r="F426" s="37"/>
      <c r="G426" s="37"/>
      <c r="H426" s="37"/>
      <c r="I426" s="37"/>
      <c r="J426" s="37"/>
      <c r="K426" s="37"/>
      <c r="L426" s="37"/>
      <c r="M426" s="37"/>
    </row>
    <row r="430" spans="1:13" s="40" customFormat="1">
      <c r="A430" s="19"/>
      <c r="B430" s="3"/>
      <c r="C430" s="3"/>
      <c r="D430" s="3"/>
      <c r="E430" s="37"/>
      <c r="F430" s="37"/>
      <c r="G430" s="37"/>
      <c r="H430" s="37"/>
      <c r="I430" s="37"/>
      <c r="J430" s="37"/>
      <c r="K430" s="37"/>
      <c r="L430" s="37"/>
      <c r="M430" s="37"/>
    </row>
    <row r="434" spans="1:13" s="40" customFormat="1">
      <c r="A434" s="19"/>
      <c r="B434" s="3"/>
      <c r="C434" s="3"/>
      <c r="D434" s="3"/>
      <c r="E434" s="37"/>
      <c r="F434" s="37"/>
      <c r="G434" s="37"/>
      <c r="H434" s="37"/>
      <c r="I434" s="37"/>
      <c r="J434" s="37"/>
      <c r="K434" s="37"/>
      <c r="L434" s="37"/>
      <c r="M434" s="37"/>
    </row>
    <row r="436" spans="1:13" s="40" customFormat="1">
      <c r="A436" s="19"/>
      <c r="B436" s="3"/>
      <c r="C436" s="3"/>
      <c r="D436" s="3"/>
      <c r="E436" s="37"/>
      <c r="F436" s="37"/>
      <c r="G436" s="37"/>
      <c r="H436" s="37"/>
      <c r="I436" s="37"/>
      <c r="J436" s="37"/>
      <c r="K436" s="37"/>
      <c r="L436" s="37"/>
      <c r="M436" s="37"/>
    </row>
    <row r="438" spans="1:13" s="40" customFormat="1">
      <c r="A438" s="19"/>
      <c r="B438" s="3"/>
      <c r="C438" s="3"/>
      <c r="D438" s="3"/>
      <c r="E438" s="37"/>
      <c r="F438" s="37"/>
      <c r="G438" s="37"/>
      <c r="H438" s="37"/>
      <c r="I438" s="37"/>
      <c r="J438" s="37"/>
      <c r="K438" s="37"/>
      <c r="L438" s="37"/>
      <c r="M438" s="37"/>
    </row>
    <row r="448" spans="1:13" s="40" customFormat="1">
      <c r="A448" s="19"/>
      <c r="B448" s="3"/>
      <c r="C448" s="3"/>
      <c r="D448" s="3"/>
      <c r="E448" s="37"/>
      <c r="F448" s="37"/>
      <c r="G448" s="37"/>
      <c r="H448" s="37"/>
      <c r="I448" s="37"/>
      <c r="J448" s="37"/>
      <c r="K448" s="37"/>
      <c r="L448" s="37"/>
      <c r="M448" s="37"/>
    </row>
    <row r="460" spans="1:13" s="40" customFormat="1">
      <c r="A460" s="19"/>
      <c r="B460" s="3"/>
      <c r="C460" s="3"/>
      <c r="D460" s="3"/>
      <c r="E460" s="37"/>
      <c r="F460" s="37"/>
      <c r="G460" s="37"/>
      <c r="H460" s="37"/>
      <c r="I460" s="37"/>
      <c r="J460" s="37"/>
      <c r="K460" s="37"/>
      <c r="L460" s="37"/>
      <c r="M460" s="37"/>
    </row>
    <row r="462" spans="1:13" s="40" customFormat="1">
      <c r="A462" s="19"/>
      <c r="B462" s="3"/>
      <c r="C462" s="3"/>
      <c r="D462" s="3"/>
      <c r="E462" s="37"/>
      <c r="F462" s="37"/>
      <c r="G462" s="37"/>
      <c r="H462" s="37"/>
      <c r="I462" s="37"/>
      <c r="J462" s="37"/>
      <c r="K462" s="37"/>
      <c r="L462" s="37"/>
      <c r="M462" s="37"/>
    </row>
    <row r="464" spans="1:13" s="40" customFormat="1">
      <c r="A464" s="19"/>
      <c r="B464" s="3"/>
      <c r="C464" s="3"/>
      <c r="D464" s="3"/>
      <c r="E464" s="37"/>
      <c r="F464" s="37"/>
      <c r="G464" s="37"/>
      <c r="H464" s="37"/>
      <c r="I464" s="37"/>
      <c r="J464" s="37"/>
      <c r="K464" s="37"/>
      <c r="L464" s="37"/>
      <c r="M464" s="37"/>
    </row>
    <row r="466" spans="1:13" s="40" customFormat="1">
      <c r="A466" s="19"/>
      <c r="B466" s="3"/>
      <c r="C466" s="3"/>
      <c r="D466" s="3"/>
      <c r="E466" s="37"/>
      <c r="F466" s="37"/>
      <c r="G466" s="37"/>
      <c r="H466" s="37"/>
      <c r="I466" s="37"/>
      <c r="J466" s="37"/>
      <c r="K466" s="37"/>
      <c r="L466" s="37"/>
      <c r="M466" s="37"/>
    </row>
    <row r="480" spans="1:13" s="40" customFormat="1">
      <c r="A480" s="19"/>
      <c r="B480" s="3"/>
      <c r="C480" s="3"/>
      <c r="D480" s="3"/>
      <c r="E480" s="37"/>
      <c r="F480" s="37"/>
      <c r="G480" s="37"/>
      <c r="H480" s="37"/>
      <c r="I480" s="37"/>
      <c r="J480" s="37"/>
      <c r="K480" s="37"/>
      <c r="L480" s="37"/>
      <c r="M480" s="37"/>
    </row>
    <row r="482" spans="1:13" s="40" customFormat="1">
      <c r="A482" s="19"/>
      <c r="B482" s="3"/>
      <c r="C482" s="3"/>
      <c r="D482" s="3"/>
      <c r="E482" s="37"/>
      <c r="F482" s="37"/>
      <c r="G482" s="37"/>
      <c r="H482" s="37"/>
      <c r="I482" s="37"/>
      <c r="J482" s="37"/>
      <c r="K482" s="37"/>
      <c r="L482" s="37"/>
      <c r="M482" s="37"/>
    </row>
    <row r="486" spans="1:13" s="40" customFormat="1">
      <c r="A486" s="19"/>
      <c r="B486" s="3"/>
      <c r="C486" s="3"/>
      <c r="D486" s="3"/>
      <c r="E486" s="37"/>
      <c r="F486" s="37"/>
      <c r="G486" s="37"/>
      <c r="H486" s="37"/>
      <c r="I486" s="37"/>
      <c r="J486" s="37"/>
      <c r="K486" s="37"/>
      <c r="L486" s="37"/>
      <c r="M486" s="37"/>
    </row>
    <row r="488" spans="1:13" s="40" customFormat="1">
      <c r="A488" s="19"/>
      <c r="B488" s="3"/>
      <c r="C488" s="3"/>
      <c r="D488" s="3"/>
      <c r="E488" s="37"/>
      <c r="F488" s="37"/>
      <c r="G488" s="37"/>
      <c r="H488" s="37"/>
      <c r="I488" s="37"/>
      <c r="J488" s="37"/>
      <c r="K488" s="37"/>
      <c r="L488" s="37"/>
      <c r="M488" s="37"/>
    </row>
    <row r="492" spans="1:13" s="40" customFormat="1">
      <c r="A492" s="19"/>
      <c r="B492" s="3"/>
      <c r="C492" s="3"/>
      <c r="D492" s="3"/>
      <c r="E492" s="37"/>
      <c r="F492" s="37"/>
      <c r="G492" s="37"/>
      <c r="H492" s="37"/>
      <c r="I492" s="37"/>
      <c r="J492" s="37"/>
      <c r="K492" s="37"/>
      <c r="L492" s="37"/>
      <c r="M492" s="37"/>
    </row>
    <row r="494" spans="1:13" s="40" customFormat="1">
      <c r="A494" s="19"/>
      <c r="B494" s="3"/>
      <c r="C494" s="3"/>
      <c r="D494" s="3"/>
      <c r="E494" s="37"/>
      <c r="F494" s="37"/>
      <c r="G494" s="37"/>
      <c r="H494" s="37"/>
      <c r="I494" s="37"/>
      <c r="J494" s="37"/>
      <c r="K494" s="37"/>
      <c r="L494" s="37"/>
      <c r="M494" s="37"/>
    </row>
    <row r="509" spans="1:13" customFormat="1">
      <c r="A509" s="19"/>
      <c r="B509" s="3"/>
      <c r="C509" s="3"/>
      <c r="D509" s="3"/>
      <c r="E509" s="37"/>
      <c r="F509" s="37"/>
      <c r="G509" s="37"/>
      <c r="H509" s="37"/>
      <c r="I509" s="37"/>
      <c r="J509" s="37"/>
      <c r="K509" s="37"/>
      <c r="L509" s="37"/>
      <c r="M509" s="37"/>
    </row>
    <row r="510" spans="1:13" customFormat="1">
      <c r="A510" s="19"/>
      <c r="B510" s="3"/>
      <c r="C510" s="3"/>
      <c r="D510" s="3"/>
      <c r="E510" s="37"/>
      <c r="F510" s="37"/>
      <c r="G510" s="37"/>
      <c r="H510" s="37"/>
      <c r="I510" s="37"/>
      <c r="J510" s="37"/>
      <c r="K510" s="37"/>
      <c r="L510" s="37"/>
      <c r="M510" s="37"/>
    </row>
    <row r="511" spans="1:13" customFormat="1">
      <c r="A511" s="19"/>
      <c r="B511" s="3"/>
      <c r="C511" s="3"/>
      <c r="D511" s="3"/>
      <c r="E511" s="37"/>
      <c r="F511" s="37"/>
      <c r="G511" s="37"/>
      <c r="H511" s="37"/>
      <c r="I511" s="37"/>
      <c r="J511" s="37"/>
      <c r="K511" s="37"/>
      <c r="L511" s="37"/>
      <c r="M511" s="37"/>
    </row>
  </sheetData>
  <mergeCells count="1">
    <mergeCell ref="A74:D74"/>
  </mergeCells>
  <pageMargins left="0.19685039370078741" right="0.19685039370078741" top="0.19685039370078741" bottom="0.39370078740157483" header="0" footer="0.19685039370078741"/>
  <pageSetup paperSize="9" scale="62" fitToHeight="5" orientation="landscape" r:id="rId1"/>
  <headerFooter alignWithMargins="0">
    <oddFooter>&amp;R&amp;P</oddFooter>
  </headerFooter>
  <rowBreaks count="1" manualBreakCount="1">
    <brk id="53"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62"/>
  <sheetViews>
    <sheetView view="pageBreakPreview" zoomScale="90" zoomScaleNormal="90" zoomScaleSheetLayoutView="90" zoomScalePageLayoutView="75" workbookViewId="0">
      <pane ySplit="2" topLeftCell="A3" activePane="bottomLeft" state="frozen"/>
      <selection activeCell="C1" sqref="C1"/>
      <selection pane="bottomLeft" activeCell="M1" sqref="M1"/>
    </sheetView>
  </sheetViews>
  <sheetFormatPr defaultColWidth="8.88671875" defaultRowHeight="13.2"/>
  <cols>
    <col min="1" max="1" width="5.109375" style="19" customWidth="1"/>
    <col min="2" max="2" width="13.44140625" style="3" customWidth="1"/>
    <col min="3" max="3" width="28.33203125" style="3" customWidth="1"/>
    <col min="4" max="4" width="25.88671875" style="3" customWidth="1"/>
    <col min="5" max="5" width="10.33203125" style="37" customWidth="1"/>
    <col min="6" max="6" width="11.44140625" style="37" customWidth="1"/>
    <col min="7" max="9" width="9.88671875" style="37" customWidth="1"/>
    <col min="10" max="10" width="10" style="37" customWidth="1"/>
    <col min="11" max="11" width="10.5546875" style="37" customWidth="1"/>
    <col min="12" max="12" width="10.109375" style="37" customWidth="1"/>
    <col min="13" max="13" width="12.109375" style="37" customWidth="1"/>
    <col min="14" max="16384" width="8.88671875" style="3"/>
  </cols>
  <sheetData>
    <row r="1" spans="1:14" s="1" customFormat="1" ht="13.8" thickBot="1">
      <c r="A1" s="14" t="s">
        <v>626</v>
      </c>
      <c r="B1" s="10"/>
      <c r="C1" s="10"/>
      <c r="D1" s="10"/>
      <c r="E1" s="36"/>
      <c r="F1" s="36"/>
      <c r="G1" s="36"/>
      <c r="H1" s="36"/>
      <c r="I1" s="36"/>
      <c r="J1" s="36"/>
      <c r="K1" s="36"/>
      <c r="L1" s="36"/>
      <c r="M1" s="36"/>
      <c r="N1" s="4"/>
    </row>
    <row r="2" spans="1:14" s="2" customFormat="1" ht="26.4">
      <c r="A2" s="20" t="s">
        <v>1</v>
      </c>
      <c r="B2" s="11" t="s">
        <v>2</v>
      </c>
      <c r="C2" s="11" t="s">
        <v>13</v>
      </c>
      <c r="D2" s="11" t="s">
        <v>0</v>
      </c>
      <c r="E2" s="11" t="s">
        <v>4</v>
      </c>
      <c r="F2" s="11">
        <v>2020</v>
      </c>
      <c r="G2" s="11">
        <v>2021</v>
      </c>
      <c r="H2" s="11">
        <v>2022</v>
      </c>
      <c r="I2" s="11">
        <v>2023</v>
      </c>
      <c r="J2" s="11">
        <v>2024</v>
      </c>
      <c r="K2" s="11">
        <v>2025</v>
      </c>
      <c r="L2" s="11">
        <v>2026</v>
      </c>
      <c r="M2" s="11" t="s">
        <v>10</v>
      </c>
      <c r="N2" s="5"/>
    </row>
    <row r="3" spans="1:14" s="27" customFormat="1">
      <c r="A3" s="33"/>
      <c r="B3" s="28" t="s">
        <v>6</v>
      </c>
      <c r="C3" s="25"/>
      <c r="D3" s="28"/>
      <c r="E3" s="30"/>
      <c r="F3" s="30"/>
      <c r="G3" s="30"/>
      <c r="H3" s="30"/>
      <c r="I3" s="30"/>
      <c r="J3" s="107"/>
      <c r="K3" s="30"/>
      <c r="L3" s="30"/>
      <c r="M3" s="30"/>
      <c r="N3" s="26"/>
    </row>
    <row r="4" spans="1:14" s="27" customFormat="1">
      <c r="A4" s="33"/>
      <c r="B4" s="28"/>
      <c r="C4" s="25"/>
      <c r="D4" s="28"/>
      <c r="E4" s="30"/>
      <c r="F4" s="30"/>
      <c r="G4" s="30"/>
      <c r="H4" s="107"/>
      <c r="I4" s="30"/>
      <c r="J4" s="107"/>
      <c r="K4" s="30"/>
      <c r="L4" s="30"/>
      <c r="M4" s="30"/>
      <c r="N4" s="26"/>
    </row>
    <row r="5" spans="1:14" s="27" customFormat="1">
      <c r="A5" s="15">
        <v>1</v>
      </c>
      <c r="B5" s="12" t="s">
        <v>3</v>
      </c>
      <c r="C5" s="32"/>
      <c r="D5" s="34"/>
      <c r="E5" s="30"/>
      <c r="F5" s="30"/>
      <c r="G5" s="30"/>
      <c r="H5" s="107"/>
      <c r="I5" s="30"/>
      <c r="J5" s="107"/>
      <c r="K5" s="30"/>
      <c r="L5" s="30"/>
      <c r="M5" s="30"/>
      <c r="N5" s="26"/>
    </row>
    <row r="6" spans="1:14" s="27" customFormat="1">
      <c r="A6" s="16"/>
      <c r="B6" s="12"/>
      <c r="C6" s="32"/>
      <c r="D6" s="34"/>
      <c r="E6" s="30"/>
      <c r="F6" s="30"/>
      <c r="G6" s="30"/>
      <c r="H6" s="107"/>
      <c r="I6" s="30"/>
      <c r="J6" s="107"/>
      <c r="K6" s="30"/>
      <c r="L6" s="30"/>
      <c r="M6" s="30"/>
      <c r="N6" s="26"/>
    </row>
    <row r="7" spans="1:14" s="27" customFormat="1" ht="63.75" customHeight="1">
      <c r="A7" s="16">
        <v>1.1000000000000001</v>
      </c>
      <c r="B7" s="29" t="s">
        <v>7</v>
      </c>
      <c r="C7" s="31" t="s">
        <v>343</v>
      </c>
      <c r="D7" s="31" t="s">
        <v>344</v>
      </c>
      <c r="E7" s="97"/>
      <c r="F7" s="97"/>
      <c r="G7" s="97"/>
      <c r="H7" s="97"/>
      <c r="I7" s="97"/>
      <c r="J7" s="105"/>
      <c r="K7" s="97"/>
      <c r="L7" s="97"/>
      <c r="M7" s="97"/>
      <c r="N7" s="26"/>
    </row>
    <row r="8" spans="1:14" s="27" customFormat="1">
      <c r="A8" s="16"/>
      <c r="B8" s="29"/>
      <c r="C8" s="31"/>
      <c r="D8" s="31"/>
      <c r="E8" s="97"/>
      <c r="F8" s="97"/>
      <c r="G8" s="97"/>
      <c r="H8" s="105"/>
      <c r="I8" s="97"/>
      <c r="J8" s="105"/>
      <c r="K8" s="97"/>
      <c r="L8" s="97"/>
      <c r="M8" s="97"/>
      <c r="N8" s="26"/>
    </row>
    <row r="9" spans="1:14" s="27" customFormat="1" ht="92.4">
      <c r="A9" s="16">
        <v>1.2</v>
      </c>
      <c r="B9" s="29" t="s">
        <v>7</v>
      </c>
      <c r="C9" s="31" t="s">
        <v>462</v>
      </c>
      <c r="D9" s="31" t="s">
        <v>373</v>
      </c>
      <c r="E9" s="97"/>
      <c r="F9" s="97"/>
      <c r="G9" s="97"/>
      <c r="H9" s="105"/>
      <c r="I9" s="97"/>
      <c r="J9" s="105"/>
      <c r="K9" s="97"/>
      <c r="L9" s="97"/>
      <c r="M9" s="97"/>
      <c r="N9" s="26"/>
    </row>
    <row r="10" spans="1:14" s="27" customFormat="1">
      <c r="A10" s="16"/>
      <c r="B10" s="29"/>
      <c r="D10" s="31"/>
      <c r="E10" s="97"/>
      <c r="F10" s="97"/>
      <c r="G10" s="97"/>
      <c r="H10" s="105"/>
      <c r="I10" s="97"/>
      <c r="J10" s="105"/>
      <c r="K10" s="97"/>
      <c r="L10" s="97"/>
      <c r="M10" s="97"/>
      <c r="N10" s="26"/>
    </row>
    <row r="11" spans="1:14" s="27" customFormat="1" ht="39.6">
      <c r="A11" s="16">
        <v>1.3</v>
      </c>
      <c r="B11" s="29" t="s">
        <v>7</v>
      </c>
      <c r="C11" s="29" t="s">
        <v>17</v>
      </c>
      <c r="D11" s="31" t="s">
        <v>253</v>
      </c>
      <c r="E11" s="97"/>
      <c r="F11" s="97"/>
      <c r="G11" s="97"/>
      <c r="H11" s="105"/>
      <c r="I11" s="97"/>
      <c r="J11" s="105"/>
      <c r="K11" s="97"/>
      <c r="L11" s="97"/>
      <c r="M11" s="97"/>
      <c r="N11" s="26"/>
    </row>
    <row r="12" spans="1:14" s="27" customFormat="1">
      <c r="A12" s="16"/>
      <c r="B12" s="29"/>
      <c r="C12" s="29"/>
      <c r="D12" s="31"/>
      <c r="E12" s="97"/>
      <c r="F12" s="97"/>
      <c r="G12" s="97"/>
      <c r="H12" s="105"/>
      <c r="I12" s="97"/>
      <c r="J12" s="105"/>
      <c r="K12" s="97"/>
      <c r="L12" s="97"/>
      <c r="M12" s="97"/>
      <c r="N12" s="26"/>
    </row>
    <row r="13" spans="1:14" s="27" customFormat="1" ht="66">
      <c r="A13" s="16">
        <v>1.4</v>
      </c>
      <c r="B13" s="29" t="s">
        <v>14</v>
      </c>
      <c r="C13" s="31" t="s">
        <v>345</v>
      </c>
      <c r="D13" s="31" t="s">
        <v>463</v>
      </c>
      <c r="E13" s="97"/>
      <c r="F13" s="97"/>
      <c r="G13" s="97"/>
      <c r="H13" s="105"/>
      <c r="I13" s="97"/>
      <c r="J13" s="105"/>
      <c r="K13" s="97"/>
      <c r="L13" s="97"/>
      <c r="M13" s="97"/>
      <c r="N13" s="26"/>
    </row>
    <row r="14" spans="1:14" s="27" customFormat="1">
      <c r="A14" s="16"/>
      <c r="B14" s="29"/>
      <c r="C14" s="31"/>
      <c r="D14" s="31"/>
      <c r="E14" s="97"/>
      <c r="F14" s="97"/>
      <c r="G14" s="97"/>
      <c r="H14" s="105"/>
      <c r="I14" s="97"/>
      <c r="J14" s="97"/>
      <c r="K14" s="105"/>
      <c r="L14" s="97"/>
      <c r="M14" s="97"/>
      <c r="N14" s="26"/>
    </row>
    <row r="15" spans="1:14" s="27" customFormat="1" ht="92.4">
      <c r="A15" s="16">
        <v>1.5</v>
      </c>
      <c r="B15" s="29" t="s">
        <v>8</v>
      </c>
      <c r="C15" s="29" t="s">
        <v>347</v>
      </c>
      <c r="D15" s="31" t="s">
        <v>348</v>
      </c>
      <c r="E15" s="97"/>
      <c r="F15" s="97"/>
      <c r="G15" s="97"/>
      <c r="H15" s="105"/>
      <c r="I15" s="97"/>
      <c r="J15" s="97"/>
      <c r="K15" s="105"/>
      <c r="L15" s="97"/>
      <c r="M15" s="97"/>
      <c r="N15" s="26"/>
    </row>
    <row r="16" spans="1:14" s="27" customFormat="1">
      <c r="A16" s="16"/>
      <c r="B16" s="29"/>
      <c r="C16" s="31"/>
      <c r="D16" s="31"/>
      <c r="E16" s="97"/>
      <c r="F16" s="97"/>
      <c r="G16" s="97"/>
      <c r="H16" s="105"/>
      <c r="I16" s="97"/>
      <c r="J16" s="97"/>
      <c r="K16" s="105"/>
      <c r="L16" s="97"/>
      <c r="M16" s="97"/>
      <c r="N16" s="26"/>
    </row>
    <row r="17" spans="1:14" s="27" customFormat="1" ht="99.75" customHeight="1">
      <c r="A17" s="16">
        <v>1.6</v>
      </c>
      <c r="B17" s="29" t="s">
        <v>122</v>
      </c>
      <c r="C17" s="31" t="s">
        <v>346</v>
      </c>
      <c r="D17" s="31" t="s">
        <v>464</v>
      </c>
      <c r="E17" s="97"/>
      <c r="F17" s="97"/>
      <c r="G17" s="97"/>
      <c r="H17" s="97"/>
      <c r="I17" s="97"/>
      <c r="J17" s="97"/>
      <c r="K17" s="105"/>
      <c r="L17" s="97"/>
      <c r="M17" s="97"/>
      <c r="N17" s="26"/>
    </row>
    <row r="18" spans="1:14" s="27" customFormat="1">
      <c r="A18" s="16"/>
      <c r="B18" s="29"/>
      <c r="C18" s="31"/>
      <c r="D18" s="31"/>
      <c r="E18" s="97"/>
      <c r="F18" s="105"/>
      <c r="G18" s="105"/>
      <c r="H18" s="105"/>
      <c r="I18" s="97"/>
      <c r="J18" s="97"/>
      <c r="K18" s="105"/>
      <c r="L18" s="97"/>
      <c r="M18" s="105"/>
      <c r="N18" s="26"/>
    </row>
    <row r="19" spans="1:14" s="27" customFormat="1" ht="39.6">
      <c r="A19" s="16">
        <v>1.7</v>
      </c>
      <c r="B19" s="29" t="s">
        <v>312</v>
      </c>
      <c r="C19" s="31" t="s">
        <v>416</v>
      </c>
      <c r="D19" s="31" t="s">
        <v>415</v>
      </c>
      <c r="E19" s="105">
        <v>50</v>
      </c>
      <c r="F19" s="105"/>
      <c r="G19" s="105"/>
      <c r="H19" s="105"/>
      <c r="I19" s="97"/>
      <c r="J19" s="97"/>
      <c r="K19" s="105"/>
      <c r="L19" s="97"/>
      <c r="M19" s="105"/>
      <c r="N19" s="26"/>
    </row>
    <row r="20" spans="1:14" s="27" customFormat="1">
      <c r="A20" s="16"/>
      <c r="B20" s="29"/>
      <c r="C20" s="31"/>
      <c r="D20" s="31"/>
      <c r="E20" s="97"/>
      <c r="F20" s="105"/>
      <c r="G20" s="105"/>
      <c r="H20" s="105"/>
      <c r="I20" s="97"/>
      <c r="J20" s="97"/>
      <c r="K20" s="105"/>
      <c r="L20" s="97"/>
      <c r="M20" s="105"/>
      <c r="N20" s="26"/>
    </row>
    <row r="21" spans="1:14" customFormat="1">
      <c r="A21" s="15">
        <v>2</v>
      </c>
      <c r="B21" s="12" t="s">
        <v>12</v>
      </c>
      <c r="C21" s="12"/>
      <c r="D21" s="31"/>
      <c r="E21" s="21"/>
      <c r="F21" s="106"/>
      <c r="G21" s="106"/>
      <c r="H21" s="106"/>
      <c r="I21" s="21"/>
      <c r="J21" s="21"/>
      <c r="K21" s="21"/>
      <c r="L21" s="21"/>
      <c r="M21" s="106"/>
      <c r="N21" s="4"/>
    </row>
    <row r="22" spans="1:14" customFormat="1">
      <c r="A22" s="15"/>
      <c r="B22" s="12"/>
      <c r="C22" s="12"/>
      <c r="D22" s="31"/>
      <c r="E22" s="21"/>
      <c r="F22" s="106"/>
      <c r="G22" s="106"/>
      <c r="H22" s="106"/>
      <c r="I22" s="21"/>
      <c r="J22" s="21"/>
      <c r="K22" s="21"/>
      <c r="L22" s="21"/>
      <c r="M22" s="106"/>
      <c r="N22" s="4"/>
    </row>
    <row r="23" spans="1:14" customFormat="1" ht="79.2">
      <c r="A23" s="16">
        <v>2.1</v>
      </c>
      <c r="B23" s="29" t="s">
        <v>24</v>
      </c>
      <c r="C23" s="29" t="s">
        <v>465</v>
      </c>
      <c r="D23" s="31" t="s">
        <v>349</v>
      </c>
      <c r="E23" s="97"/>
      <c r="F23" s="171" t="s">
        <v>583</v>
      </c>
      <c r="G23" s="106"/>
      <c r="H23" s="171"/>
      <c r="I23" s="172"/>
      <c r="J23" s="21"/>
      <c r="K23" s="172"/>
      <c r="L23" s="172"/>
      <c r="M23" s="171"/>
      <c r="N23" s="4"/>
    </row>
    <row r="24" spans="1:14" customFormat="1">
      <c r="A24" s="16"/>
      <c r="B24" s="29"/>
      <c r="C24" s="29"/>
      <c r="D24" s="31"/>
      <c r="E24" s="21"/>
      <c r="F24" s="106"/>
      <c r="G24" s="106"/>
      <c r="H24" s="106"/>
      <c r="I24" s="21"/>
      <c r="J24" s="21"/>
      <c r="K24" s="21"/>
      <c r="L24" s="21"/>
      <c r="M24" s="106"/>
      <c r="N24" s="4"/>
    </row>
    <row r="25" spans="1:14" customFormat="1" ht="79.2">
      <c r="A25" s="16">
        <v>2.2000000000000002</v>
      </c>
      <c r="B25" s="29" t="s">
        <v>22</v>
      </c>
      <c r="C25" s="29" t="s">
        <v>465</v>
      </c>
      <c r="D25" s="31" t="s">
        <v>349</v>
      </c>
      <c r="E25" s="21"/>
      <c r="F25" s="171"/>
      <c r="G25" s="106"/>
      <c r="H25" s="171"/>
      <c r="I25" s="172"/>
      <c r="J25" s="21"/>
      <c r="K25" s="172"/>
      <c r="L25" s="172"/>
      <c r="M25" s="172"/>
      <c r="N25" s="4"/>
    </row>
    <row r="26" spans="1:14" customFormat="1">
      <c r="A26" s="16"/>
      <c r="B26" s="29"/>
      <c r="C26" s="29"/>
      <c r="D26" s="31"/>
      <c r="E26" s="21"/>
      <c r="F26" s="106"/>
      <c r="G26" s="106"/>
      <c r="H26" s="106"/>
      <c r="I26" s="21"/>
      <c r="J26" s="21"/>
      <c r="K26" s="21"/>
      <c r="L26" s="21"/>
      <c r="M26" s="21"/>
      <c r="N26" s="4"/>
    </row>
    <row r="27" spans="1:14" ht="79.2">
      <c r="A27" s="16">
        <v>2.2999999999999998</v>
      </c>
      <c r="B27" s="29" t="s">
        <v>23</v>
      </c>
      <c r="C27" s="29" t="s">
        <v>465</v>
      </c>
      <c r="D27" s="31" t="s">
        <v>349</v>
      </c>
      <c r="E27" s="21"/>
      <c r="F27" s="106"/>
      <c r="G27" s="106"/>
      <c r="H27" s="106"/>
      <c r="I27" s="21"/>
      <c r="J27" s="21"/>
      <c r="K27" s="21"/>
      <c r="L27" s="21"/>
      <c r="M27" s="21"/>
      <c r="N27" s="6"/>
    </row>
    <row r="28" spans="1:14">
      <c r="A28" s="16"/>
      <c r="B28" s="29"/>
      <c r="C28" s="29"/>
      <c r="D28" s="31"/>
      <c r="E28" s="21"/>
      <c r="F28" s="106"/>
      <c r="G28" s="106"/>
      <c r="H28" s="106"/>
      <c r="I28" s="21"/>
      <c r="J28" s="21"/>
      <c r="K28" s="21"/>
      <c r="L28" s="21"/>
      <c r="M28" s="21"/>
      <c r="N28" s="6"/>
    </row>
    <row r="29" spans="1:14" ht="79.2">
      <c r="A29" s="16">
        <v>2.4</v>
      </c>
      <c r="B29" s="29" t="s">
        <v>29</v>
      </c>
      <c r="C29" s="29" t="s">
        <v>465</v>
      </c>
      <c r="D29" s="31" t="s">
        <v>349</v>
      </c>
      <c r="E29" s="21"/>
      <c r="F29" s="106"/>
      <c r="G29" s="106"/>
      <c r="H29" s="106"/>
      <c r="I29" s="21"/>
      <c r="J29" s="21"/>
      <c r="K29" s="21"/>
      <c r="L29" s="21"/>
      <c r="M29" s="21"/>
      <c r="N29" s="6"/>
    </row>
    <row r="30" spans="1:14">
      <c r="A30" s="16"/>
      <c r="B30" s="29"/>
      <c r="C30" s="29"/>
      <c r="D30" s="31"/>
      <c r="E30" s="21"/>
      <c r="F30" s="105"/>
      <c r="G30" s="106"/>
      <c r="H30" s="106"/>
      <c r="I30" s="97"/>
      <c r="J30" s="21"/>
      <c r="K30" s="21"/>
      <c r="L30" s="97"/>
      <c r="M30" s="21"/>
      <c r="N30" s="6"/>
    </row>
    <row r="31" spans="1:14">
      <c r="A31" s="15">
        <v>3</v>
      </c>
      <c r="B31" s="12" t="s">
        <v>42</v>
      </c>
      <c r="C31" s="29"/>
      <c r="D31" s="31"/>
      <c r="E31" s="21"/>
      <c r="F31" s="106"/>
      <c r="G31" s="106"/>
      <c r="H31" s="106"/>
      <c r="I31" s="21"/>
      <c r="J31" s="21"/>
      <c r="K31" s="21"/>
      <c r="L31" s="21"/>
      <c r="M31" s="21"/>
      <c r="N31" s="6"/>
    </row>
    <row r="32" spans="1:14">
      <c r="A32" s="15"/>
      <c r="B32" s="29"/>
      <c r="C32" s="29"/>
      <c r="D32" s="31"/>
      <c r="E32" s="21"/>
      <c r="F32" s="106"/>
      <c r="G32" s="106"/>
      <c r="H32" s="106"/>
      <c r="I32" s="21"/>
      <c r="J32" s="21"/>
      <c r="K32" s="21"/>
      <c r="L32" s="21"/>
      <c r="M32" s="21"/>
      <c r="N32" s="6"/>
    </row>
    <row r="33" spans="1:14" ht="96" customHeight="1">
      <c r="A33" s="13">
        <v>3.1</v>
      </c>
      <c r="B33" s="29" t="s">
        <v>327</v>
      </c>
      <c r="C33" s="29" t="s">
        <v>374</v>
      </c>
      <c r="D33" s="100" t="s">
        <v>377</v>
      </c>
      <c r="E33" s="82"/>
      <c r="F33" s="82"/>
      <c r="G33" s="82"/>
      <c r="H33" s="82"/>
      <c r="I33" s="82"/>
      <c r="J33" s="82"/>
      <c r="K33" s="82"/>
      <c r="L33" s="82"/>
      <c r="M33" s="82"/>
      <c r="N33" s="6"/>
    </row>
    <row r="34" spans="1:14">
      <c r="A34" s="16"/>
      <c r="B34" s="29"/>
      <c r="C34" s="29"/>
      <c r="D34" s="31"/>
      <c r="E34" s="82"/>
      <c r="F34" s="82"/>
      <c r="G34" s="82"/>
      <c r="H34" s="82"/>
      <c r="I34" s="82"/>
      <c r="J34" s="82"/>
      <c r="K34" s="82"/>
      <c r="L34" s="82"/>
      <c r="M34" s="82"/>
      <c r="N34" s="6"/>
    </row>
    <row r="35" spans="1:14" ht="39.6">
      <c r="A35" s="16">
        <v>3.2</v>
      </c>
      <c r="B35" s="29" t="s">
        <v>328</v>
      </c>
      <c r="C35" s="29" t="s">
        <v>466</v>
      </c>
      <c r="D35" s="100" t="s">
        <v>377</v>
      </c>
      <c r="E35" s="82"/>
      <c r="F35" s="82"/>
      <c r="G35" s="82"/>
      <c r="H35" s="82"/>
      <c r="I35" s="82"/>
      <c r="J35" s="82"/>
      <c r="K35" s="82"/>
      <c r="L35" s="82"/>
      <c r="M35" s="82"/>
      <c r="N35" s="6"/>
    </row>
    <row r="36" spans="1:14">
      <c r="A36" s="16"/>
      <c r="B36" s="29"/>
      <c r="C36" s="29"/>
      <c r="D36" s="31"/>
      <c r="E36" s="82"/>
      <c r="F36" s="82"/>
      <c r="G36" s="82"/>
      <c r="H36" s="82"/>
      <c r="I36" s="82"/>
      <c r="J36" s="82"/>
      <c r="K36" s="82"/>
      <c r="L36" s="82"/>
      <c r="M36" s="82"/>
      <c r="N36" s="6"/>
    </row>
    <row r="37" spans="1:14" ht="39.6">
      <c r="A37" s="16">
        <v>3.3</v>
      </c>
      <c r="B37" s="29" t="s">
        <v>329</v>
      </c>
      <c r="C37" s="29" t="s">
        <v>375</v>
      </c>
      <c r="D37" s="100" t="s">
        <v>377</v>
      </c>
      <c r="E37" s="82"/>
      <c r="F37" s="82"/>
      <c r="G37" s="82"/>
      <c r="H37" s="82"/>
      <c r="I37" s="82"/>
      <c r="J37" s="82"/>
      <c r="K37" s="82"/>
      <c r="L37" s="82"/>
      <c r="M37" s="82"/>
      <c r="N37" s="6"/>
    </row>
    <row r="38" spans="1:14">
      <c r="A38" s="16"/>
      <c r="B38" s="29"/>
      <c r="C38" s="29"/>
      <c r="D38" s="31"/>
      <c r="E38" s="82"/>
      <c r="F38" s="82"/>
      <c r="G38" s="82"/>
      <c r="H38" s="82"/>
      <c r="I38" s="82"/>
      <c r="J38" s="82"/>
      <c r="K38" s="82"/>
      <c r="L38" s="82"/>
      <c r="M38" s="82"/>
      <c r="N38" s="6"/>
    </row>
    <row r="39" spans="1:14" ht="39.6">
      <c r="A39" s="16">
        <v>3.4</v>
      </c>
      <c r="B39" s="29" t="s">
        <v>330</v>
      </c>
      <c r="C39" s="29" t="s">
        <v>376</v>
      </c>
      <c r="D39" s="100" t="s">
        <v>377</v>
      </c>
      <c r="E39" s="82"/>
      <c r="F39" s="82"/>
      <c r="G39" s="82"/>
      <c r="H39" s="82"/>
      <c r="I39" s="82"/>
      <c r="J39" s="82"/>
      <c r="K39" s="82"/>
      <c r="L39" s="82"/>
      <c r="M39" s="82"/>
      <c r="N39" s="6"/>
    </row>
    <row r="40" spans="1:14">
      <c r="A40" s="16"/>
      <c r="B40" s="29"/>
      <c r="C40" s="32"/>
      <c r="D40" s="31"/>
      <c r="E40" s="82"/>
      <c r="F40" s="82"/>
      <c r="G40" s="82"/>
      <c r="H40" s="82"/>
      <c r="I40" s="82"/>
      <c r="J40" s="82"/>
      <c r="K40" s="82"/>
      <c r="L40" s="82"/>
      <c r="M40" s="82"/>
      <c r="N40" s="6"/>
    </row>
    <row r="41" spans="1:14">
      <c r="A41" s="15">
        <v>4</v>
      </c>
      <c r="B41" s="246" t="s">
        <v>88</v>
      </c>
      <c r="C41" s="247"/>
      <c r="D41" s="31"/>
      <c r="E41" s="82"/>
      <c r="F41" s="82"/>
      <c r="G41" s="82"/>
      <c r="H41" s="82"/>
      <c r="I41" s="82"/>
      <c r="J41" s="82"/>
      <c r="K41" s="82"/>
      <c r="L41" s="82"/>
      <c r="M41" s="82"/>
      <c r="N41" s="6"/>
    </row>
    <row r="42" spans="1:14">
      <c r="A42" s="16"/>
      <c r="B42" s="29"/>
      <c r="C42" s="29"/>
      <c r="D42" s="31"/>
      <c r="E42" s="82"/>
      <c r="F42" s="82"/>
      <c r="G42" s="82"/>
      <c r="H42" s="82"/>
      <c r="I42" s="82"/>
      <c r="J42" s="82"/>
      <c r="K42" s="82"/>
      <c r="L42" s="82"/>
      <c r="M42" s="82"/>
      <c r="N42" s="6"/>
    </row>
    <row r="43" spans="1:14" ht="158.4">
      <c r="A43" s="23">
        <v>4.0999999999999996</v>
      </c>
      <c r="B43" s="29" t="s">
        <v>352</v>
      </c>
      <c r="C43" s="29" t="s">
        <v>467</v>
      </c>
      <c r="D43" s="31" t="s">
        <v>468</v>
      </c>
      <c r="E43" s="82">
        <v>150</v>
      </c>
      <c r="F43" s="82"/>
      <c r="G43" s="82"/>
      <c r="H43" s="82"/>
      <c r="I43" s="82"/>
      <c r="J43" s="82"/>
      <c r="K43" s="82"/>
      <c r="L43" s="82"/>
      <c r="M43" s="82"/>
      <c r="N43" s="6"/>
    </row>
    <row r="44" spans="1:14">
      <c r="A44" s="13"/>
      <c r="B44" s="29"/>
      <c r="C44" s="29"/>
      <c r="D44" s="31"/>
      <c r="E44" s="82"/>
      <c r="F44" s="82"/>
      <c r="G44" s="82"/>
      <c r="H44" s="82"/>
      <c r="I44" s="82"/>
      <c r="J44" s="82"/>
      <c r="K44" s="82"/>
      <c r="L44" s="82"/>
      <c r="M44" s="82"/>
      <c r="N44" s="6"/>
    </row>
    <row r="45" spans="1:14" ht="52.8">
      <c r="A45" s="16">
        <v>4.2</v>
      </c>
      <c r="B45" s="29" t="s">
        <v>103</v>
      </c>
      <c r="C45" s="29" t="s">
        <v>355</v>
      </c>
      <c r="D45" s="31" t="s">
        <v>470</v>
      </c>
      <c r="E45" s="82"/>
      <c r="F45" s="82"/>
      <c r="G45" s="82"/>
      <c r="H45" s="82"/>
      <c r="I45" s="82"/>
      <c r="J45" s="82"/>
      <c r="K45" s="82">
        <v>2000</v>
      </c>
      <c r="L45" s="82"/>
      <c r="M45" s="82"/>
      <c r="N45" s="6"/>
    </row>
    <row r="46" spans="1:14">
      <c r="A46" s="108"/>
      <c r="B46" s="29"/>
      <c r="C46" s="29"/>
      <c r="D46" s="31"/>
      <c r="E46" s="82"/>
      <c r="F46" s="82"/>
      <c r="G46" s="82"/>
      <c r="H46" s="82"/>
      <c r="I46" s="82"/>
      <c r="J46" s="82"/>
      <c r="K46" s="82"/>
      <c r="L46" s="82"/>
      <c r="M46" s="82"/>
      <c r="N46" s="6"/>
    </row>
    <row r="47" spans="1:14" ht="18.899999999999999" customHeight="1">
      <c r="A47" s="15">
        <v>5</v>
      </c>
      <c r="B47" s="246" t="s">
        <v>378</v>
      </c>
      <c r="C47" s="247"/>
      <c r="D47" s="31"/>
      <c r="E47" s="82"/>
      <c r="F47" s="82"/>
      <c r="G47" s="82"/>
      <c r="H47" s="82"/>
      <c r="I47" s="82"/>
      <c r="J47" s="82"/>
      <c r="K47" s="82"/>
      <c r="L47" s="82"/>
      <c r="M47" s="82"/>
      <c r="N47" s="6"/>
    </row>
    <row r="48" spans="1:14">
      <c r="A48" s="108"/>
      <c r="B48" s="12"/>
      <c r="C48" s="29"/>
      <c r="D48" s="31"/>
      <c r="E48" s="82"/>
      <c r="F48" s="82"/>
      <c r="G48" s="82"/>
      <c r="H48" s="82"/>
      <c r="I48" s="82"/>
      <c r="J48" s="82"/>
      <c r="K48" s="82"/>
      <c r="L48" s="82"/>
      <c r="M48" s="82"/>
      <c r="N48" s="6"/>
    </row>
    <row r="49" spans="1:14" ht="26.4">
      <c r="A49" s="16">
        <v>5.0999999999999996</v>
      </c>
      <c r="B49" s="29" t="s">
        <v>299</v>
      </c>
      <c r="C49" s="29" t="s">
        <v>358</v>
      </c>
      <c r="D49" s="31" t="s">
        <v>316</v>
      </c>
      <c r="E49" s="82"/>
      <c r="F49" s="82"/>
      <c r="G49" s="82"/>
      <c r="H49" s="82">
        <v>1500</v>
      </c>
      <c r="I49" s="82"/>
      <c r="J49" s="82"/>
      <c r="K49" s="82">
        <v>600</v>
      </c>
      <c r="L49" s="82"/>
      <c r="M49" s="82">
        <v>2100</v>
      </c>
      <c r="N49" s="6"/>
    </row>
    <row r="50" spans="1:14">
      <c r="A50" s="108"/>
      <c r="B50" s="29"/>
      <c r="C50" s="29"/>
      <c r="D50" s="31"/>
      <c r="E50" s="82"/>
      <c r="F50" s="82"/>
      <c r="G50" s="82"/>
      <c r="H50" s="82"/>
      <c r="I50" s="82"/>
      <c r="J50" s="82"/>
      <c r="K50" s="82"/>
      <c r="L50" s="82"/>
      <c r="M50" s="82"/>
      <c r="N50" s="6"/>
    </row>
    <row r="51" spans="1:14" ht="66">
      <c r="A51" s="16">
        <v>5.2</v>
      </c>
      <c r="B51" s="29" t="s">
        <v>317</v>
      </c>
      <c r="C51" s="29" t="s">
        <v>318</v>
      </c>
      <c r="D51" s="31" t="s">
        <v>321</v>
      </c>
      <c r="E51" s="82"/>
      <c r="F51" s="82"/>
      <c r="G51" s="82"/>
      <c r="H51" s="82"/>
      <c r="I51" s="82">
        <v>3000</v>
      </c>
      <c r="J51" s="82"/>
      <c r="K51" s="82"/>
      <c r="L51" s="82"/>
      <c r="M51" s="82">
        <v>3000</v>
      </c>
      <c r="N51" s="6"/>
    </row>
    <row r="52" spans="1:14">
      <c r="A52" s="16"/>
      <c r="B52" s="29"/>
      <c r="C52" s="29"/>
      <c r="D52" s="31"/>
      <c r="E52" s="82"/>
      <c r="F52" s="82"/>
      <c r="G52" s="82"/>
      <c r="H52" s="82"/>
      <c r="I52" s="82"/>
      <c r="J52" s="82"/>
      <c r="K52" s="82"/>
      <c r="L52" s="82"/>
      <c r="M52" s="82"/>
      <c r="N52" s="6"/>
    </row>
    <row r="53" spans="1:14" ht="52.8">
      <c r="A53" s="16">
        <v>5.3</v>
      </c>
      <c r="B53" s="29" t="s">
        <v>320</v>
      </c>
      <c r="C53" s="29" t="s">
        <v>356</v>
      </c>
      <c r="D53" s="29" t="s">
        <v>50</v>
      </c>
      <c r="E53" s="82" t="s">
        <v>583</v>
      </c>
      <c r="F53" s="82">
        <v>500</v>
      </c>
      <c r="G53" s="82"/>
      <c r="H53" s="82"/>
      <c r="I53" s="82"/>
      <c r="J53" s="82"/>
      <c r="K53" s="82"/>
      <c r="L53" s="82"/>
      <c r="M53" s="82"/>
      <c r="N53" s="6"/>
    </row>
    <row r="54" spans="1:14">
      <c r="A54" s="16"/>
      <c r="B54" s="29"/>
      <c r="C54" s="29"/>
      <c r="D54" s="29"/>
      <c r="E54" s="82"/>
      <c r="F54" s="82"/>
      <c r="G54" s="82"/>
      <c r="H54" s="82"/>
      <c r="I54" s="82"/>
      <c r="J54" s="82"/>
      <c r="K54" s="82"/>
      <c r="L54" s="82"/>
      <c r="M54" s="82"/>
      <c r="N54" s="6"/>
    </row>
    <row r="55" spans="1:14">
      <c r="A55" s="16"/>
      <c r="B55" s="29"/>
      <c r="C55" s="29"/>
      <c r="D55" s="31"/>
      <c r="E55" s="82"/>
      <c r="F55" s="82"/>
      <c r="G55" s="82"/>
      <c r="H55" s="82"/>
      <c r="I55" s="82"/>
      <c r="J55" s="82"/>
      <c r="K55" s="82"/>
      <c r="L55" s="82"/>
      <c r="M55" s="82"/>
      <c r="N55" s="6"/>
    </row>
    <row r="56" spans="1:14" s="217" customFormat="1" ht="13.8" thickBot="1">
      <c r="A56" s="238" t="s">
        <v>9</v>
      </c>
      <c r="B56" s="239"/>
      <c r="C56" s="239"/>
      <c r="D56" s="239"/>
      <c r="E56" s="215">
        <f t="shared" ref="E56:M56" si="0">SUM(E7:E53)</f>
        <v>200</v>
      </c>
      <c r="F56" s="215">
        <f t="shared" si="0"/>
        <v>500</v>
      </c>
      <c r="G56" s="215">
        <f t="shared" si="0"/>
        <v>0</v>
      </c>
      <c r="H56" s="215">
        <f t="shared" si="0"/>
        <v>1500</v>
      </c>
      <c r="I56" s="215">
        <f t="shared" si="0"/>
        <v>3000</v>
      </c>
      <c r="J56" s="215">
        <f t="shared" si="0"/>
        <v>0</v>
      </c>
      <c r="K56" s="215">
        <f t="shared" si="0"/>
        <v>2600</v>
      </c>
      <c r="L56" s="215">
        <f t="shared" si="0"/>
        <v>0</v>
      </c>
      <c r="M56" s="215">
        <f t="shared" si="0"/>
        <v>5100</v>
      </c>
      <c r="N56" s="216"/>
    </row>
    <row r="57" spans="1:14">
      <c r="A57" s="16"/>
      <c r="B57" s="29"/>
      <c r="C57" s="29"/>
      <c r="D57" s="31"/>
      <c r="E57" s="201"/>
      <c r="F57" s="201"/>
      <c r="G57" s="201"/>
      <c r="H57" s="201"/>
      <c r="I57" s="201"/>
      <c r="J57" s="201"/>
      <c r="K57" s="201"/>
      <c r="L57" s="201"/>
      <c r="M57" s="201"/>
      <c r="N57" s="6"/>
    </row>
    <row r="58" spans="1:14">
      <c r="A58" s="16"/>
      <c r="B58" s="29"/>
      <c r="C58" s="29"/>
      <c r="D58" s="198" t="s">
        <v>583</v>
      </c>
      <c r="F58" s="196"/>
      <c r="G58" s="196"/>
      <c r="H58" s="196"/>
      <c r="I58" s="196"/>
      <c r="J58" s="196"/>
      <c r="K58" s="196"/>
      <c r="L58" s="196"/>
      <c r="M58" s="196"/>
      <c r="N58" s="6"/>
    </row>
    <row r="59" spans="1:14">
      <c r="A59" s="15"/>
      <c r="B59" s="246"/>
      <c r="C59" s="247"/>
      <c r="D59" s="199"/>
      <c r="E59" s="196"/>
      <c r="F59" s="196"/>
      <c r="G59" s="196"/>
      <c r="H59" s="196"/>
      <c r="I59" s="196"/>
      <c r="J59" s="196"/>
      <c r="K59" s="196"/>
      <c r="L59" s="196"/>
      <c r="M59" s="196"/>
      <c r="N59" s="6"/>
    </row>
    <row r="60" spans="1:14">
      <c r="A60" s="15"/>
      <c r="B60" s="110"/>
      <c r="C60" s="111"/>
      <c r="D60" s="199"/>
      <c r="E60" s="196"/>
      <c r="F60" s="196"/>
      <c r="G60" s="196"/>
      <c r="H60" s="196"/>
      <c r="I60" s="196"/>
      <c r="J60" s="196"/>
      <c r="K60" s="196"/>
      <c r="L60" s="196"/>
      <c r="M60" s="196"/>
      <c r="N60" s="6"/>
    </row>
    <row r="61" spans="1:14">
      <c r="A61" s="16"/>
      <c r="B61" s="100"/>
      <c r="C61" s="31"/>
      <c r="D61" s="199"/>
      <c r="F61" s="196"/>
      <c r="G61" s="196"/>
      <c r="H61" s="196"/>
      <c r="I61" s="196"/>
      <c r="J61" s="196"/>
      <c r="K61" s="196"/>
      <c r="L61" s="196"/>
      <c r="M61" s="196"/>
      <c r="N61" s="6"/>
    </row>
    <row r="62" spans="1:14">
      <c r="A62" s="15"/>
      <c r="B62" s="12"/>
      <c r="C62" s="29"/>
      <c r="D62" s="199"/>
      <c r="E62" s="24"/>
      <c r="F62" s="24"/>
      <c r="G62" s="24"/>
      <c r="H62" s="24"/>
      <c r="I62" s="24"/>
      <c r="J62" s="24"/>
      <c r="K62" s="24"/>
      <c r="L62" s="24"/>
      <c r="M62" s="24"/>
      <c r="N62" s="6"/>
    </row>
    <row r="63" spans="1:14">
      <c r="A63" s="16"/>
      <c r="B63" s="29"/>
      <c r="C63" s="29"/>
      <c r="E63" s="197"/>
      <c r="F63" s="197"/>
      <c r="G63" s="197"/>
      <c r="H63" s="197"/>
      <c r="I63" s="197"/>
      <c r="J63" s="197"/>
      <c r="K63" s="197"/>
      <c r="L63" s="197"/>
      <c r="M63" s="197"/>
      <c r="N63" s="6"/>
    </row>
    <row r="64" spans="1:14">
      <c r="A64" s="15"/>
      <c r="B64" s="29"/>
      <c r="C64" s="29"/>
      <c r="D64" s="31"/>
      <c r="E64" s="82"/>
      <c r="F64" s="82"/>
      <c r="G64" s="82"/>
      <c r="H64" s="82"/>
      <c r="I64" s="82"/>
      <c r="J64" s="82"/>
      <c r="K64" s="82"/>
      <c r="L64" s="82"/>
      <c r="M64" s="82"/>
      <c r="N64" s="6"/>
    </row>
    <row r="65" spans="1:14">
      <c r="A65" s="16"/>
      <c r="B65" s="29"/>
      <c r="C65"/>
      <c r="D65" s="31"/>
      <c r="E65" s="82"/>
      <c r="F65" s="82"/>
      <c r="G65" s="82"/>
      <c r="H65" s="82"/>
      <c r="I65" s="82"/>
      <c r="J65" s="82"/>
      <c r="K65" s="82"/>
      <c r="L65" s="82"/>
      <c r="M65" s="82"/>
      <c r="N65" s="6"/>
    </row>
    <row r="66" spans="1:14">
      <c r="A66" s="15"/>
      <c r="B66" s="29"/>
      <c r="C66"/>
      <c r="D66" s="31"/>
      <c r="E66" s="82"/>
      <c r="F66" s="82"/>
      <c r="G66" s="82"/>
      <c r="H66" s="82"/>
      <c r="I66" s="82"/>
      <c r="J66" s="82"/>
      <c r="K66" s="82"/>
      <c r="L66" s="82"/>
      <c r="M66" s="82"/>
      <c r="N66" s="6"/>
    </row>
    <row r="67" spans="1:14">
      <c r="A67" s="16"/>
      <c r="B67" s="29"/>
      <c r="C67"/>
      <c r="D67" s="31"/>
      <c r="E67" s="82"/>
      <c r="F67" s="82"/>
      <c r="G67" s="82"/>
      <c r="H67" s="82"/>
      <c r="I67" s="82"/>
      <c r="J67" s="82"/>
      <c r="K67" s="82"/>
      <c r="L67" s="82"/>
      <c r="M67" s="82"/>
      <c r="N67" s="6"/>
    </row>
    <row r="68" spans="1:14">
      <c r="A68" s="15"/>
      <c r="B68" s="29"/>
      <c r="C68"/>
      <c r="D68" s="31"/>
      <c r="E68" s="82"/>
      <c r="F68" s="82"/>
      <c r="G68" s="82"/>
      <c r="H68" s="82"/>
      <c r="I68" s="82"/>
      <c r="J68" s="82"/>
      <c r="K68" s="82"/>
      <c r="L68" s="82"/>
      <c r="M68" s="82"/>
      <c r="N68" s="6"/>
    </row>
    <row r="69" spans="1:14">
      <c r="A69" s="16"/>
      <c r="B69" s="29"/>
      <c r="C69"/>
      <c r="D69" s="31"/>
      <c r="E69" s="82"/>
      <c r="F69" s="82"/>
      <c r="G69" s="82"/>
      <c r="H69" s="82"/>
      <c r="I69" s="82"/>
      <c r="J69" s="82"/>
      <c r="K69" s="82"/>
      <c r="L69" s="82"/>
      <c r="M69" s="82"/>
      <c r="N69" s="6"/>
    </row>
    <row r="70" spans="1:14">
      <c r="A70" s="15"/>
      <c r="B70" s="29"/>
      <c r="C70"/>
      <c r="D70" s="31"/>
      <c r="E70" s="82"/>
      <c r="F70" s="82"/>
      <c r="G70" s="82"/>
      <c r="H70" s="82"/>
      <c r="I70" s="82"/>
      <c r="J70" s="82"/>
      <c r="K70" s="82"/>
      <c r="L70" s="82"/>
      <c r="M70" s="82"/>
      <c r="N70" s="6"/>
    </row>
    <row r="71" spans="1:14">
      <c r="A71" s="16"/>
      <c r="B71" s="29"/>
      <c r="C71"/>
      <c r="D71" s="31"/>
      <c r="E71" s="82"/>
      <c r="F71" s="82"/>
      <c r="G71" s="82"/>
      <c r="H71" s="82"/>
      <c r="I71" s="82"/>
      <c r="J71" s="82"/>
      <c r="K71" s="82"/>
      <c r="L71" s="82"/>
      <c r="M71" s="82"/>
      <c r="N71" s="6"/>
    </row>
    <row r="72" spans="1:14">
      <c r="A72" s="15"/>
      <c r="B72" s="29"/>
      <c r="C72" s="29"/>
      <c r="D72" s="31"/>
      <c r="E72" s="82"/>
      <c r="F72" s="82"/>
      <c r="G72" s="82"/>
      <c r="H72" s="82"/>
      <c r="I72" s="82"/>
      <c r="J72" s="82"/>
      <c r="K72" s="82"/>
      <c r="L72" s="82"/>
      <c r="M72" s="82"/>
      <c r="N72" s="6"/>
    </row>
    <row r="73" spans="1:14">
      <c r="A73" s="16"/>
      <c r="B73" s="29"/>
      <c r="C73" s="29"/>
      <c r="D73" s="31"/>
      <c r="E73" s="82"/>
      <c r="F73" s="82"/>
      <c r="G73" s="82"/>
      <c r="H73" s="82"/>
      <c r="I73" s="82"/>
      <c r="J73" s="82"/>
      <c r="K73" s="82"/>
      <c r="L73" s="82"/>
      <c r="M73" s="82"/>
      <c r="N73" s="6"/>
    </row>
    <row r="74" spans="1:14">
      <c r="N74" s="6"/>
    </row>
    <row r="75" spans="1:14">
      <c r="N75" s="6"/>
    </row>
    <row r="76" spans="1:14">
      <c r="N76" s="6"/>
    </row>
    <row r="77" spans="1:14">
      <c r="N77" s="6"/>
    </row>
    <row r="78" spans="1:14">
      <c r="N78" s="6"/>
    </row>
    <row r="79" spans="1:14">
      <c r="N79" s="6"/>
    </row>
    <row r="80" spans="1:14">
      <c r="N80" s="6"/>
    </row>
    <row r="81" spans="14:14">
      <c r="N81" s="6"/>
    </row>
    <row r="82" spans="14:14">
      <c r="N82" s="6"/>
    </row>
    <row r="83" spans="14:14">
      <c r="N83" s="6"/>
    </row>
    <row r="84" spans="14:14">
      <c r="N84" s="6"/>
    </row>
    <row r="85" spans="14:14">
      <c r="N85" s="6"/>
    </row>
    <row r="86" spans="14:14">
      <c r="N86" s="6"/>
    </row>
    <row r="87" spans="14:14">
      <c r="N87" s="6"/>
    </row>
    <row r="88" spans="14:14">
      <c r="N88" s="6"/>
    </row>
    <row r="89" spans="14:14">
      <c r="N89" s="6"/>
    </row>
    <row r="90" spans="14:14">
      <c r="N90" s="6"/>
    </row>
    <row r="91" spans="14:14">
      <c r="N91" s="6"/>
    </row>
    <row r="92" spans="14:14">
      <c r="N92" s="6"/>
    </row>
    <row r="93" spans="14:14">
      <c r="N93" s="6"/>
    </row>
    <row r="94" spans="14:14">
      <c r="N94" s="6"/>
    </row>
    <row r="95" spans="14:14">
      <c r="N95" s="6"/>
    </row>
    <row r="96" spans="14:14">
      <c r="N96" s="6"/>
    </row>
    <row r="97" spans="14:14">
      <c r="N97" s="6"/>
    </row>
    <row r="98" spans="14:14">
      <c r="N98" s="6"/>
    </row>
    <row r="99" spans="14:14">
      <c r="N99" s="6"/>
    </row>
    <row r="100" spans="14:14">
      <c r="N100" s="6"/>
    </row>
    <row r="101" spans="14:14">
      <c r="N101" s="6"/>
    </row>
    <row r="102" spans="14:14">
      <c r="N102" s="6"/>
    </row>
    <row r="103" spans="14:14">
      <c r="N103" s="6"/>
    </row>
    <row r="104" spans="14:14">
      <c r="N104" s="6"/>
    </row>
    <row r="105" spans="14:14">
      <c r="N105" s="6"/>
    </row>
    <row r="106" spans="14:14">
      <c r="N106" s="6"/>
    </row>
    <row r="107" spans="14:14">
      <c r="N107" s="6"/>
    </row>
    <row r="108" spans="14:14">
      <c r="N108" s="6"/>
    </row>
    <row r="109" spans="14:14">
      <c r="N109" s="6"/>
    </row>
    <row r="110" spans="14:14">
      <c r="N110" s="6"/>
    </row>
    <row r="111" spans="14:14">
      <c r="N111" s="6"/>
    </row>
    <row r="112" spans="14:14">
      <c r="N112" s="6"/>
    </row>
    <row r="113" spans="14:14">
      <c r="N113" s="6"/>
    </row>
    <row r="114" spans="14:14">
      <c r="N114" s="6"/>
    </row>
    <row r="115" spans="14:14">
      <c r="N115" s="6"/>
    </row>
    <row r="116" spans="14:14" ht="14.1" customHeight="1">
      <c r="N116" s="6"/>
    </row>
    <row r="117" spans="14:14" ht="14.1" customHeight="1">
      <c r="N117" s="6"/>
    </row>
    <row r="118" spans="14:14" ht="14.1" customHeight="1">
      <c r="N118" s="6"/>
    </row>
    <row r="119" spans="14:14">
      <c r="N119" s="6"/>
    </row>
    <row r="120" spans="14:14">
      <c r="N120" s="6"/>
    </row>
    <row r="121" spans="14:14">
      <c r="N121" s="6"/>
    </row>
    <row r="122" spans="14:14">
      <c r="N122" s="6"/>
    </row>
    <row r="123" spans="14:14">
      <c r="N123" s="6"/>
    </row>
    <row r="124" spans="14:14">
      <c r="N124" s="6"/>
    </row>
    <row r="125" spans="14:14">
      <c r="N125" s="6"/>
    </row>
    <row r="126" spans="14:14">
      <c r="N126" s="6"/>
    </row>
    <row r="127" spans="14:14">
      <c r="N127" s="6"/>
    </row>
    <row r="128" spans="14:14">
      <c r="N128" s="6"/>
    </row>
    <row r="129" spans="14:14">
      <c r="N129" s="6"/>
    </row>
    <row r="130" spans="14:14">
      <c r="N130" s="6"/>
    </row>
    <row r="131" spans="14:14">
      <c r="N131" s="6"/>
    </row>
    <row r="132" spans="14:14">
      <c r="N132" s="6"/>
    </row>
    <row r="133" spans="14:14">
      <c r="N133" s="6"/>
    </row>
    <row r="134" spans="14:14">
      <c r="N134" s="6"/>
    </row>
    <row r="135" spans="14:14">
      <c r="N135" s="6"/>
    </row>
    <row r="136" spans="14:14">
      <c r="N136" s="6"/>
    </row>
    <row r="137" spans="14:14">
      <c r="N137" s="6"/>
    </row>
    <row r="138" spans="14:14">
      <c r="N138" s="6"/>
    </row>
    <row r="139" spans="14:14">
      <c r="N139" s="6"/>
    </row>
    <row r="140" spans="14:14">
      <c r="N140" s="6"/>
    </row>
    <row r="141" spans="14:14">
      <c r="N141" s="6"/>
    </row>
    <row r="142" spans="14:14">
      <c r="N142" s="6"/>
    </row>
    <row r="143" spans="14:14">
      <c r="N143" s="6"/>
    </row>
    <row r="144" spans="14:14">
      <c r="N144" s="6"/>
    </row>
    <row r="145" spans="14:14">
      <c r="N145" s="6"/>
    </row>
    <row r="146" spans="14:14">
      <c r="N146" s="6"/>
    </row>
    <row r="147" spans="14:14">
      <c r="N147" s="6"/>
    </row>
    <row r="148" spans="14:14">
      <c r="N148" s="6"/>
    </row>
    <row r="149" spans="14:14">
      <c r="N149" s="6"/>
    </row>
    <row r="150" spans="14:14">
      <c r="N150" s="6"/>
    </row>
    <row r="151" spans="14:14">
      <c r="N151" s="6"/>
    </row>
    <row r="152" spans="14:14">
      <c r="N152" s="6"/>
    </row>
    <row r="153" spans="14:14">
      <c r="N153" s="6"/>
    </row>
    <row r="154" spans="14:14">
      <c r="N154" s="6"/>
    </row>
    <row r="155" spans="14:14">
      <c r="N155" s="6"/>
    </row>
    <row r="156" spans="14:14">
      <c r="N156" s="6"/>
    </row>
    <row r="157" spans="14:14">
      <c r="N157" s="6"/>
    </row>
    <row r="158" spans="14:14">
      <c r="N158" s="6"/>
    </row>
    <row r="159" spans="14:14">
      <c r="N159" s="6"/>
    </row>
    <row r="160" spans="14:14">
      <c r="N160" s="6"/>
    </row>
    <row r="161" spans="14:14">
      <c r="N161" s="6"/>
    </row>
    <row r="162" spans="14:14">
      <c r="N162" s="6"/>
    </row>
    <row r="163" spans="14:14">
      <c r="N163" s="6"/>
    </row>
    <row r="164" spans="14:14">
      <c r="N164" s="6"/>
    </row>
    <row r="165" spans="14:14">
      <c r="N165" s="6"/>
    </row>
    <row r="166" spans="14:14">
      <c r="N166" s="6"/>
    </row>
    <row r="167" spans="14:14">
      <c r="N167" s="6"/>
    </row>
    <row r="168" spans="14:14">
      <c r="N168" s="6"/>
    </row>
    <row r="169" spans="14:14">
      <c r="N169" s="6"/>
    </row>
    <row r="170" spans="14:14">
      <c r="N170" s="6"/>
    </row>
    <row r="171" spans="14:14">
      <c r="N171" s="6"/>
    </row>
    <row r="172" spans="14:14">
      <c r="N172" s="6"/>
    </row>
    <row r="173" spans="14:14">
      <c r="N173" s="6"/>
    </row>
    <row r="174" spans="14:14">
      <c r="N174" s="6"/>
    </row>
    <row r="175" spans="14:14">
      <c r="N175" s="6"/>
    </row>
    <row r="176" spans="14:14">
      <c r="N176" s="6"/>
    </row>
    <row r="177" spans="14:14">
      <c r="N177" s="6"/>
    </row>
    <row r="178" spans="14:14">
      <c r="N178" s="6"/>
    </row>
    <row r="179" spans="14:14">
      <c r="N179" s="6"/>
    </row>
    <row r="180" spans="14:14">
      <c r="N180" s="6"/>
    </row>
    <row r="181" spans="14:14">
      <c r="N181" s="6"/>
    </row>
    <row r="182" spans="14:14">
      <c r="N182" s="6"/>
    </row>
    <row r="183" spans="14:14">
      <c r="N183" s="6"/>
    </row>
    <row r="184" spans="14:14">
      <c r="N184" s="6"/>
    </row>
    <row r="185" spans="14:14">
      <c r="N185" s="6"/>
    </row>
    <row r="186" spans="14:14">
      <c r="N186" s="6"/>
    </row>
    <row r="187" spans="14:14">
      <c r="N187" s="6"/>
    </row>
    <row r="188" spans="14:14" ht="111" customHeight="1">
      <c r="N188" s="6"/>
    </row>
    <row r="189" spans="14:14">
      <c r="N189" s="6"/>
    </row>
    <row r="190" spans="14:14">
      <c r="N190" s="6"/>
    </row>
    <row r="191" spans="14:14">
      <c r="N191" s="6"/>
    </row>
    <row r="192" spans="14:14">
      <c r="N192" s="6"/>
    </row>
    <row r="193" spans="14:14">
      <c r="N193" s="6"/>
    </row>
    <row r="194" spans="14:14">
      <c r="N194" s="6"/>
    </row>
    <row r="195" spans="14:14">
      <c r="N195" s="6"/>
    </row>
    <row r="196" spans="14:14">
      <c r="N196" s="6"/>
    </row>
    <row r="197" spans="14:14" ht="17.100000000000001" customHeight="1">
      <c r="N197" s="6"/>
    </row>
    <row r="198" spans="14:14">
      <c r="N198" s="6"/>
    </row>
    <row r="199" spans="14:14">
      <c r="N199" s="6"/>
    </row>
    <row r="200" spans="14:14">
      <c r="N200" s="6"/>
    </row>
    <row r="201" spans="14:14">
      <c r="N201" s="6"/>
    </row>
    <row r="202" spans="14:14">
      <c r="N202" s="6"/>
    </row>
    <row r="203" spans="14:14">
      <c r="N203" s="6"/>
    </row>
    <row r="204" spans="14:14">
      <c r="N204" s="6"/>
    </row>
    <row r="205" spans="14:14">
      <c r="N205" s="6"/>
    </row>
    <row r="206" spans="14:14">
      <c r="N206" s="6"/>
    </row>
    <row r="207" spans="14:14">
      <c r="N207" s="6"/>
    </row>
    <row r="208" spans="14:14">
      <c r="N208" s="6"/>
    </row>
    <row r="209" spans="14:14">
      <c r="N209" s="6"/>
    </row>
    <row r="210" spans="14:14">
      <c r="N210" s="6"/>
    </row>
    <row r="211" spans="14:14">
      <c r="N211" s="6"/>
    </row>
    <row r="212" spans="14:14">
      <c r="N212" s="6"/>
    </row>
    <row r="213" spans="14:14">
      <c r="N213" s="6"/>
    </row>
    <row r="214" spans="14:14">
      <c r="N214" s="6"/>
    </row>
    <row r="215" spans="14:14">
      <c r="N215" s="6"/>
    </row>
    <row r="216" spans="14:14">
      <c r="N216" s="6"/>
    </row>
    <row r="217" spans="14:14">
      <c r="N217" s="6"/>
    </row>
    <row r="218" spans="14:14">
      <c r="N218" s="6"/>
    </row>
    <row r="219" spans="14:14">
      <c r="N219" s="6"/>
    </row>
    <row r="220" spans="14:14">
      <c r="N220" s="6"/>
    </row>
    <row r="221" spans="14:14">
      <c r="N221" s="6"/>
    </row>
    <row r="222" spans="14:14">
      <c r="N222" s="6"/>
    </row>
    <row r="223" spans="14:14">
      <c r="N223" s="6"/>
    </row>
    <row r="224" spans="14:14">
      <c r="N224" s="6"/>
    </row>
    <row r="225" spans="1:14">
      <c r="N225" s="6"/>
    </row>
    <row r="226" spans="1:14">
      <c r="N226" s="6"/>
    </row>
    <row r="227" spans="1:14">
      <c r="N227" s="6"/>
    </row>
    <row r="228" spans="1:14" s="40" customFormat="1">
      <c r="A228" s="19"/>
      <c r="B228" s="3"/>
      <c r="C228" s="3"/>
      <c r="D228" s="3"/>
      <c r="E228" s="37"/>
      <c r="F228" s="37"/>
      <c r="G228" s="37"/>
      <c r="H228" s="37"/>
      <c r="I228" s="37"/>
      <c r="J228" s="37"/>
      <c r="K228" s="37"/>
      <c r="L228" s="37"/>
      <c r="M228" s="37"/>
      <c r="N228" s="39"/>
    </row>
    <row r="229" spans="1:14">
      <c r="N229" s="6"/>
    </row>
    <row r="230" spans="1:14">
      <c r="N230" s="6"/>
    </row>
    <row r="231" spans="1:14">
      <c r="N231" s="6"/>
    </row>
    <row r="232" spans="1:14">
      <c r="N232" s="6"/>
    </row>
    <row r="233" spans="1:14">
      <c r="N233" s="6"/>
    </row>
    <row r="234" spans="1:14">
      <c r="N234" s="6"/>
    </row>
    <row r="235" spans="1:14">
      <c r="N235" s="6"/>
    </row>
    <row r="236" spans="1:14">
      <c r="N236" s="6"/>
    </row>
    <row r="237" spans="1:14">
      <c r="N237" s="6"/>
    </row>
    <row r="238" spans="1:14">
      <c r="N238" s="6"/>
    </row>
    <row r="239" spans="1:14">
      <c r="N239" s="6"/>
    </row>
    <row r="240" spans="1:14">
      <c r="N240" s="6"/>
    </row>
    <row r="241" spans="14:14">
      <c r="N241" s="6"/>
    </row>
    <row r="242" spans="14:14">
      <c r="N242" s="6"/>
    </row>
    <row r="243" spans="14:14">
      <c r="N243" s="6"/>
    </row>
    <row r="244" spans="14:14">
      <c r="N244" s="6"/>
    </row>
    <row r="245" spans="14:14">
      <c r="N245" s="6"/>
    </row>
    <row r="246" spans="14:14">
      <c r="N246" s="6"/>
    </row>
    <row r="247" spans="14:14">
      <c r="N247" s="6"/>
    </row>
    <row r="248" spans="14:14">
      <c r="N248" s="6"/>
    </row>
    <row r="249" spans="14:14">
      <c r="N249" s="6"/>
    </row>
    <row r="250" spans="14:14">
      <c r="N250" s="6"/>
    </row>
    <row r="251" spans="14:14">
      <c r="N251" s="6"/>
    </row>
    <row r="252" spans="14:14">
      <c r="N252" s="6"/>
    </row>
    <row r="253" spans="14:14">
      <c r="N253" s="6"/>
    </row>
    <row r="254" spans="14:14">
      <c r="N254" s="6"/>
    </row>
    <row r="255" spans="14:14">
      <c r="N255" s="6"/>
    </row>
    <row r="256" spans="14:14">
      <c r="N256" s="6"/>
    </row>
    <row r="257" spans="14:14">
      <c r="N257" s="6"/>
    </row>
    <row r="258" spans="14:14">
      <c r="N258" s="6"/>
    </row>
    <row r="259" spans="14:14">
      <c r="N259" s="6"/>
    </row>
    <row r="260" spans="14:14">
      <c r="N260" s="6"/>
    </row>
    <row r="261" spans="14:14">
      <c r="N261" s="6"/>
    </row>
    <row r="262" spans="14:14">
      <c r="N262" s="6"/>
    </row>
    <row r="263" spans="14:14">
      <c r="N263" s="6"/>
    </row>
    <row r="264" spans="14:14">
      <c r="N264" s="6"/>
    </row>
    <row r="265" spans="14:14">
      <c r="N265" s="6"/>
    </row>
    <row r="266" spans="14:14">
      <c r="N266" s="6"/>
    </row>
    <row r="267" spans="14:14">
      <c r="N267" s="6"/>
    </row>
    <row r="268" spans="14:14">
      <c r="N268" s="6"/>
    </row>
    <row r="269" spans="14:14">
      <c r="N269" s="6"/>
    </row>
    <row r="270" spans="14:14">
      <c r="N270" s="6"/>
    </row>
    <row r="271" spans="14:14">
      <c r="N271" s="6"/>
    </row>
    <row r="272" spans="14:14">
      <c r="N272" s="6"/>
    </row>
    <row r="273" spans="14:14">
      <c r="N273" s="6"/>
    </row>
    <row r="274" spans="14:14">
      <c r="N274" s="6"/>
    </row>
    <row r="275" spans="14:14">
      <c r="N275" s="6"/>
    </row>
    <row r="276" spans="14:14">
      <c r="N276" s="6"/>
    </row>
    <row r="277" spans="14:14">
      <c r="N277" s="6"/>
    </row>
    <row r="278" spans="14:14">
      <c r="N278" s="6"/>
    </row>
    <row r="279" spans="14:14">
      <c r="N279" s="6"/>
    </row>
    <row r="280" spans="14:14">
      <c r="N280" s="6"/>
    </row>
    <row r="281" spans="14:14">
      <c r="N281" s="6"/>
    </row>
    <row r="282" spans="14:14">
      <c r="N282" s="6"/>
    </row>
    <row r="283" spans="14:14">
      <c r="N283" s="6"/>
    </row>
    <row r="284" spans="14:14">
      <c r="N284" s="6"/>
    </row>
    <row r="285" spans="14:14">
      <c r="N285" s="6"/>
    </row>
    <row r="286" spans="14:14">
      <c r="N286" s="6"/>
    </row>
    <row r="287" spans="14:14">
      <c r="N287" s="6"/>
    </row>
    <row r="288" spans="14:14">
      <c r="N288" s="6"/>
    </row>
    <row r="289" spans="14:14">
      <c r="N289" s="6"/>
    </row>
    <row r="290" spans="14:14">
      <c r="N290" s="6"/>
    </row>
    <row r="291" spans="14:14">
      <c r="N291" s="6"/>
    </row>
    <row r="292" spans="14:14">
      <c r="N292" s="6"/>
    </row>
    <row r="293" spans="14:14">
      <c r="N293" s="6"/>
    </row>
    <row r="294" spans="14:14">
      <c r="N294" s="6"/>
    </row>
    <row r="295" spans="14:14">
      <c r="N295" s="6"/>
    </row>
    <row r="296" spans="14:14">
      <c r="N296" s="6"/>
    </row>
    <row r="297" spans="14:14">
      <c r="N297" s="6"/>
    </row>
    <row r="298" spans="14:14">
      <c r="N298" s="6"/>
    </row>
    <row r="299" spans="14:14">
      <c r="N299" s="6"/>
    </row>
    <row r="300" spans="14:14">
      <c r="N300" s="6"/>
    </row>
    <row r="301" spans="14:14">
      <c r="N301" s="6"/>
    </row>
    <row r="302" spans="14:14">
      <c r="N302" s="6"/>
    </row>
    <row r="303" spans="14:14">
      <c r="N303" s="6"/>
    </row>
    <row r="304" spans="14:14">
      <c r="N304" s="6"/>
    </row>
    <row r="305" spans="1:14">
      <c r="N305" s="6"/>
    </row>
    <row r="306" spans="1:14">
      <c r="N306" s="6"/>
    </row>
    <row r="307" spans="1:14">
      <c r="N307" s="6"/>
    </row>
    <row r="308" spans="1:14">
      <c r="N308" s="6"/>
    </row>
    <row r="309" spans="1:14">
      <c r="N309" s="6"/>
    </row>
    <row r="310" spans="1:14">
      <c r="N310" s="6"/>
    </row>
    <row r="311" spans="1:14">
      <c r="N311" s="6"/>
    </row>
    <row r="312" spans="1:14">
      <c r="N312" s="6"/>
    </row>
    <row r="313" spans="1:14">
      <c r="N313" s="6"/>
    </row>
    <row r="314" spans="1:14">
      <c r="N314" s="6"/>
    </row>
    <row r="315" spans="1:14">
      <c r="N315" s="6"/>
    </row>
    <row r="316" spans="1:14">
      <c r="N316" s="6"/>
    </row>
    <row r="317" spans="1:14">
      <c r="N317" s="6"/>
    </row>
    <row r="318" spans="1:14">
      <c r="N318" s="6"/>
    </row>
    <row r="319" spans="1:14">
      <c r="N319" s="6"/>
    </row>
    <row r="320" spans="1:14" s="40" customFormat="1">
      <c r="A320" s="19"/>
      <c r="B320" s="3"/>
      <c r="C320" s="3"/>
      <c r="D320" s="3"/>
      <c r="E320" s="37"/>
      <c r="F320" s="37"/>
      <c r="G320" s="37"/>
      <c r="H320" s="37"/>
      <c r="I320" s="37"/>
      <c r="J320" s="37"/>
      <c r="K320" s="37"/>
      <c r="L320" s="37"/>
      <c r="M320" s="37"/>
      <c r="N320" s="39"/>
    </row>
    <row r="321" spans="1:14">
      <c r="N321" s="6"/>
    </row>
    <row r="322" spans="1:14" ht="14.1" customHeight="1">
      <c r="N322" s="6"/>
    </row>
    <row r="323" spans="1:14">
      <c r="N323" s="6"/>
    </row>
    <row r="324" spans="1:14">
      <c r="N324" s="6"/>
    </row>
    <row r="325" spans="1:14">
      <c r="N325" s="6"/>
    </row>
    <row r="326" spans="1:14">
      <c r="N326" s="6"/>
    </row>
    <row r="327" spans="1:14">
      <c r="N327" s="6"/>
    </row>
    <row r="328" spans="1:14">
      <c r="N328" s="6"/>
    </row>
    <row r="329" spans="1:14">
      <c r="N329" s="6"/>
    </row>
    <row r="330" spans="1:14" s="40" customFormat="1">
      <c r="A330" s="19"/>
      <c r="B330" s="3"/>
      <c r="C330" s="3"/>
      <c r="D330" s="3"/>
      <c r="E330" s="37"/>
      <c r="F330" s="37"/>
      <c r="G330" s="37"/>
      <c r="H330" s="37"/>
      <c r="I330" s="37"/>
      <c r="J330" s="37"/>
      <c r="K330" s="37"/>
      <c r="L330" s="37"/>
      <c r="M330" s="37"/>
      <c r="N330" s="39"/>
    </row>
    <row r="331" spans="1:14">
      <c r="N331" s="6"/>
    </row>
    <row r="332" spans="1:14" s="40" customFormat="1">
      <c r="A332" s="19"/>
      <c r="B332" s="3"/>
      <c r="C332" s="3"/>
      <c r="D332" s="3"/>
      <c r="E332" s="37"/>
      <c r="F332" s="37"/>
      <c r="G332" s="37"/>
      <c r="H332" s="37"/>
      <c r="I332" s="37"/>
      <c r="J332" s="37"/>
      <c r="K332" s="37"/>
      <c r="L332" s="37"/>
      <c r="M332" s="37"/>
      <c r="N332" s="39"/>
    </row>
    <row r="333" spans="1:14">
      <c r="N333" s="6"/>
    </row>
    <row r="334" spans="1:14">
      <c r="N334" s="6"/>
    </row>
    <row r="335" spans="1:14">
      <c r="N335" s="6"/>
    </row>
    <row r="336" spans="1:14" s="40" customFormat="1">
      <c r="A336" s="19"/>
      <c r="B336" s="3"/>
      <c r="C336" s="3"/>
      <c r="D336" s="3"/>
      <c r="E336" s="37"/>
      <c r="F336" s="37"/>
      <c r="G336" s="37"/>
      <c r="H336" s="37"/>
      <c r="I336" s="37"/>
      <c r="J336" s="37"/>
      <c r="K336" s="37"/>
      <c r="L336" s="37"/>
      <c r="M336" s="37"/>
      <c r="N336" s="39"/>
    </row>
    <row r="337" spans="1:14">
      <c r="N337" s="6"/>
    </row>
    <row r="338" spans="1:14" s="40" customFormat="1">
      <c r="A338" s="19"/>
      <c r="B338" s="3"/>
      <c r="C338" s="3"/>
      <c r="D338" s="3"/>
      <c r="E338" s="37"/>
      <c r="F338" s="37"/>
      <c r="G338" s="37"/>
      <c r="H338" s="37"/>
      <c r="I338" s="37"/>
      <c r="J338" s="37"/>
      <c r="K338" s="37"/>
      <c r="L338" s="37"/>
      <c r="M338" s="37"/>
      <c r="N338" s="39"/>
    </row>
    <row r="339" spans="1:14">
      <c r="N339" s="6"/>
    </row>
    <row r="340" spans="1:14" s="40" customFormat="1">
      <c r="A340" s="19"/>
      <c r="B340" s="3"/>
      <c r="C340" s="3"/>
      <c r="D340" s="3"/>
      <c r="E340" s="37"/>
      <c r="F340" s="37"/>
      <c r="G340" s="37"/>
      <c r="H340" s="37"/>
      <c r="I340" s="37"/>
      <c r="J340" s="37"/>
      <c r="K340" s="37"/>
      <c r="L340" s="37"/>
      <c r="M340" s="37"/>
      <c r="N340" s="39"/>
    </row>
    <row r="341" spans="1:14">
      <c r="N341" s="6"/>
    </row>
    <row r="342" spans="1:14">
      <c r="N342" s="6"/>
    </row>
    <row r="343" spans="1:14">
      <c r="N343" s="6"/>
    </row>
    <row r="344" spans="1:14">
      <c r="N344" s="6"/>
    </row>
    <row r="345" spans="1:14">
      <c r="N345" s="6"/>
    </row>
    <row r="346" spans="1:14">
      <c r="N346" s="6"/>
    </row>
    <row r="347" spans="1:14">
      <c r="N347" s="6"/>
    </row>
    <row r="348" spans="1:14" s="40" customFormat="1">
      <c r="A348" s="19"/>
      <c r="B348" s="3"/>
      <c r="C348" s="3"/>
      <c r="D348" s="3"/>
      <c r="E348" s="37"/>
      <c r="F348" s="37"/>
      <c r="G348" s="37"/>
      <c r="H348" s="37"/>
      <c r="I348" s="37"/>
      <c r="J348" s="37"/>
      <c r="K348" s="37"/>
      <c r="L348" s="37"/>
      <c r="M348" s="37"/>
      <c r="N348" s="39"/>
    </row>
    <row r="349" spans="1:14">
      <c r="N349" s="6"/>
    </row>
    <row r="350" spans="1:14">
      <c r="N350" s="6"/>
    </row>
    <row r="351" spans="1:14">
      <c r="N351" s="6"/>
    </row>
    <row r="352" spans="1:14">
      <c r="N352" s="6"/>
    </row>
    <row r="353" spans="1:14">
      <c r="N353" s="6"/>
    </row>
    <row r="354" spans="1:14">
      <c r="N354" s="6"/>
    </row>
    <row r="355" spans="1:14">
      <c r="N355" s="6"/>
    </row>
    <row r="356" spans="1:14">
      <c r="N356" s="6"/>
    </row>
    <row r="357" spans="1:14">
      <c r="N357" s="6"/>
    </row>
    <row r="358" spans="1:14">
      <c r="N358" s="6"/>
    </row>
    <row r="359" spans="1:14">
      <c r="N359" s="6"/>
    </row>
    <row r="360" spans="1:14" s="40" customFormat="1">
      <c r="A360" s="19"/>
      <c r="B360" s="3"/>
      <c r="C360" s="3"/>
      <c r="D360" s="3"/>
      <c r="E360" s="37"/>
      <c r="F360" s="37"/>
      <c r="G360" s="37"/>
      <c r="H360" s="37"/>
      <c r="I360" s="37"/>
      <c r="J360" s="37"/>
      <c r="K360" s="37"/>
      <c r="L360" s="37"/>
      <c r="M360" s="37"/>
      <c r="N360" s="39"/>
    </row>
    <row r="361" spans="1:14">
      <c r="N361" s="6"/>
    </row>
    <row r="362" spans="1:14" s="40" customFormat="1">
      <c r="A362" s="19"/>
      <c r="B362" s="3"/>
      <c r="C362" s="3"/>
      <c r="D362" s="3"/>
      <c r="E362" s="37"/>
      <c r="F362" s="37"/>
      <c r="G362" s="37"/>
      <c r="H362" s="37"/>
      <c r="I362" s="37"/>
      <c r="J362" s="37"/>
      <c r="K362" s="37"/>
      <c r="L362" s="37"/>
      <c r="M362" s="37"/>
      <c r="N362" s="39"/>
    </row>
    <row r="363" spans="1:14">
      <c r="N363" s="6"/>
    </row>
    <row r="364" spans="1:14" s="40" customFormat="1">
      <c r="A364" s="19"/>
      <c r="B364" s="3"/>
      <c r="C364" s="3"/>
      <c r="D364" s="3"/>
      <c r="E364" s="37"/>
      <c r="F364" s="37"/>
      <c r="G364" s="37"/>
      <c r="H364" s="37"/>
      <c r="I364" s="37"/>
      <c r="J364" s="37"/>
      <c r="K364" s="37"/>
      <c r="L364" s="37"/>
      <c r="M364" s="37"/>
      <c r="N364" s="39"/>
    </row>
    <row r="365" spans="1:14">
      <c r="N365" s="6"/>
    </row>
    <row r="366" spans="1:14" s="40" customFormat="1">
      <c r="A366" s="19"/>
      <c r="B366" s="3"/>
      <c r="C366" s="3"/>
      <c r="D366" s="3"/>
      <c r="E366" s="37"/>
      <c r="F366" s="37"/>
      <c r="G366" s="37"/>
      <c r="H366" s="37"/>
      <c r="I366" s="37"/>
      <c r="J366" s="37"/>
      <c r="K366" s="37"/>
      <c r="L366" s="37"/>
      <c r="M366" s="37"/>
      <c r="N366" s="39"/>
    </row>
    <row r="367" spans="1:14">
      <c r="N367" s="6"/>
    </row>
    <row r="368" spans="1:14" s="40" customFormat="1">
      <c r="A368" s="19"/>
      <c r="B368" s="3"/>
      <c r="C368" s="3"/>
      <c r="D368" s="3"/>
      <c r="E368" s="37"/>
      <c r="F368" s="37"/>
      <c r="G368" s="37"/>
      <c r="H368" s="37"/>
      <c r="I368" s="37"/>
      <c r="J368" s="37"/>
      <c r="K368" s="37"/>
      <c r="L368" s="37"/>
      <c r="M368" s="37"/>
      <c r="N368" s="39"/>
    </row>
    <row r="369" spans="1:14">
      <c r="N369" s="6"/>
    </row>
    <row r="370" spans="1:14">
      <c r="N370" s="6"/>
    </row>
    <row r="371" spans="1:14">
      <c r="N371" s="6"/>
    </row>
    <row r="372" spans="1:14" s="40" customFormat="1">
      <c r="A372" s="19"/>
      <c r="B372" s="3"/>
      <c r="C372" s="3"/>
      <c r="D372" s="3"/>
      <c r="E372" s="37"/>
      <c r="F372" s="37"/>
      <c r="G372" s="37"/>
      <c r="H372" s="37"/>
      <c r="I372" s="37"/>
      <c r="J372" s="37"/>
      <c r="K372" s="37"/>
      <c r="L372" s="37"/>
      <c r="M372" s="37"/>
      <c r="N372" s="39"/>
    </row>
    <row r="373" spans="1:14">
      <c r="N373" s="6"/>
    </row>
    <row r="374" spans="1:14">
      <c r="N374" s="6"/>
    </row>
    <row r="375" spans="1:14">
      <c r="N375" s="6"/>
    </row>
    <row r="376" spans="1:14" s="40" customFormat="1">
      <c r="A376" s="19"/>
      <c r="B376" s="3"/>
      <c r="C376" s="3"/>
      <c r="D376" s="3"/>
      <c r="E376" s="37"/>
      <c r="F376" s="37"/>
      <c r="G376" s="37"/>
      <c r="H376" s="37"/>
      <c r="I376" s="37"/>
      <c r="J376" s="37"/>
      <c r="K376" s="37"/>
      <c r="L376" s="37"/>
      <c r="M376" s="37"/>
      <c r="N376" s="39"/>
    </row>
    <row r="377" spans="1:14">
      <c r="N377" s="6"/>
    </row>
    <row r="378" spans="1:14">
      <c r="N378" s="6"/>
    </row>
    <row r="379" spans="1:14">
      <c r="N379" s="6"/>
    </row>
    <row r="380" spans="1:14" s="40" customFormat="1">
      <c r="A380" s="19"/>
      <c r="B380" s="3"/>
      <c r="C380" s="3"/>
      <c r="D380" s="3"/>
      <c r="E380" s="37"/>
      <c r="F380" s="37"/>
      <c r="G380" s="37"/>
      <c r="H380" s="37"/>
      <c r="I380" s="37"/>
      <c r="J380" s="37"/>
      <c r="K380" s="37"/>
      <c r="L380" s="37"/>
      <c r="M380" s="37"/>
      <c r="N380" s="39"/>
    </row>
    <row r="381" spans="1:14">
      <c r="N381" s="6"/>
    </row>
    <row r="382" spans="1:14" s="40" customFormat="1">
      <c r="A382" s="19"/>
      <c r="B382" s="3"/>
      <c r="C382" s="3"/>
      <c r="D382" s="3"/>
      <c r="E382" s="37"/>
      <c r="F382" s="37"/>
      <c r="G382" s="37"/>
      <c r="H382" s="37"/>
      <c r="I382" s="37"/>
      <c r="J382" s="37"/>
      <c r="K382" s="37"/>
      <c r="L382" s="37"/>
      <c r="M382" s="37"/>
      <c r="N382" s="39"/>
    </row>
    <row r="383" spans="1:14">
      <c r="N383" s="6"/>
    </row>
    <row r="384" spans="1:14" s="40" customFormat="1">
      <c r="A384" s="19"/>
      <c r="B384" s="3"/>
      <c r="C384" s="3"/>
      <c r="D384" s="3"/>
      <c r="E384" s="37"/>
      <c r="F384" s="37"/>
      <c r="G384" s="37"/>
      <c r="H384" s="37"/>
      <c r="I384" s="37"/>
      <c r="J384" s="37"/>
      <c r="K384" s="37"/>
      <c r="L384" s="37"/>
      <c r="M384" s="37"/>
      <c r="N384" s="39"/>
    </row>
    <row r="385" spans="1:14">
      <c r="N385" s="6"/>
    </row>
    <row r="386" spans="1:14">
      <c r="N386" s="6"/>
    </row>
    <row r="387" spans="1:14">
      <c r="N387" s="6"/>
    </row>
    <row r="388" spans="1:14">
      <c r="N388" s="6"/>
    </row>
    <row r="389" spans="1:14">
      <c r="N389" s="6"/>
    </row>
    <row r="390" spans="1:14">
      <c r="N390" s="6"/>
    </row>
    <row r="391" spans="1:14">
      <c r="N391" s="6"/>
    </row>
    <row r="392" spans="1:14">
      <c r="N392" s="6"/>
    </row>
    <row r="393" spans="1:14">
      <c r="N393" s="6"/>
    </row>
    <row r="394" spans="1:14" s="40" customFormat="1">
      <c r="A394" s="19"/>
      <c r="B394" s="3"/>
      <c r="C394" s="3"/>
      <c r="D394" s="3"/>
      <c r="E394" s="37"/>
      <c r="F394" s="37"/>
      <c r="G394" s="37"/>
      <c r="H394" s="37"/>
      <c r="I394" s="37"/>
      <c r="J394" s="37"/>
      <c r="K394" s="37"/>
      <c r="L394" s="37"/>
      <c r="M394" s="37"/>
      <c r="N394" s="39"/>
    </row>
    <row r="395" spans="1:14">
      <c r="N395" s="6"/>
    </row>
    <row r="396" spans="1:14">
      <c r="N396" s="6"/>
    </row>
    <row r="397" spans="1:14">
      <c r="N397" s="6"/>
    </row>
    <row r="398" spans="1:14">
      <c r="N398" s="6"/>
    </row>
    <row r="399" spans="1:14">
      <c r="N399" s="6"/>
    </row>
    <row r="400" spans="1:14">
      <c r="N400" s="6"/>
    </row>
    <row r="401" spans="1:14">
      <c r="N401" s="6"/>
    </row>
    <row r="402" spans="1:14">
      <c r="N402" s="6"/>
    </row>
    <row r="403" spans="1:14">
      <c r="N403" s="6"/>
    </row>
    <row r="404" spans="1:14">
      <c r="N404" s="6"/>
    </row>
    <row r="405" spans="1:14">
      <c r="N405" s="6"/>
    </row>
    <row r="406" spans="1:14" s="40" customFormat="1">
      <c r="A406" s="19"/>
      <c r="B406" s="3"/>
      <c r="C406" s="3"/>
      <c r="D406" s="3"/>
      <c r="E406" s="37"/>
      <c r="F406" s="37"/>
      <c r="G406" s="37"/>
      <c r="H406" s="37"/>
      <c r="I406" s="37"/>
      <c r="J406" s="37"/>
      <c r="K406" s="37"/>
      <c r="L406" s="37"/>
      <c r="M406" s="37"/>
      <c r="N406" s="39"/>
    </row>
    <row r="407" spans="1:14">
      <c r="N407" s="6"/>
    </row>
    <row r="408" spans="1:14" s="40" customFormat="1">
      <c r="A408" s="19"/>
      <c r="B408" s="3"/>
      <c r="C408" s="3"/>
      <c r="D408" s="3"/>
      <c r="E408" s="37"/>
      <c r="F408" s="37"/>
      <c r="G408" s="37"/>
      <c r="H408" s="37"/>
      <c r="I408" s="37"/>
      <c r="J408" s="37"/>
      <c r="K408" s="37"/>
      <c r="L408" s="37"/>
      <c r="M408" s="37"/>
      <c r="N408" s="39"/>
    </row>
    <row r="409" spans="1:14">
      <c r="N409" s="6"/>
    </row>
    <row r="410" spans="1:14" s="40" customFormat="1">
      <c r="A410" s="19"/>
      <c r="B410" s="3"/>
      <c r="C410" s="3"/>
      <c r="D410" s="3"/>
      <c r="E410" s="37"/>
      <c r="F410" s="37"/>
      <c r="G410" s="37"/>
      <c r="H410" s="37"/>
      <c r="I410" s="37"/>
      <c r="J410" s="37"/>
      <c r="K410" s="37"/>
      <c r="L410" s="37"/>
      <c r="M410" s="37"/>
      <c r="N410" s="39"/>
    </row>
    <row r="411" spans="1:14">
      <c r="N411" s="6"/>
    </row>
    <row r="412" spans="1:14" s="40" customFormat="1">
      <c r="A412" s="19"/>
      <c r="B412" s="3"/>
      <c r="C412" s="3"/>
      <c r="D412" s="3"/>
      <c r="E412" s="37"/>
      <c r="F412" s="37"/>
      <c r="G412" s="37"/>
      <c r="H412" s="37"/>
      <c r="I412" s="37"/>
      <c r="J412" s="37"/>
      <c r="K412" s="37"/>
      <c r="L412" s="37"/>
      <c r="M412" s="37"/>
      <c r="N412" s="39"/>
    </row>
    <row r="413" spans="1:14">
      <c r="N413" s="6"/>
    </row>
    <row r="414" spans="1:14">
      <c r="N414" s="6"/>
    </row>
    <row r="415" spans="1:14">
      <c r="N415" s="6"/>
    </row>
    <row r="416" spans="1:14">
      <c r="N416" s="6"/>
    </row>
    <row r="417" spans="1:14">
      <c r="N417" s="6"/>
    </row>
    <row r="418" spans="1:14">
      <c r="N418" s="6"/>
    </row>
    <row r="419" spans="1:14">
      <c r="N419" s="6"/>
    </row>
    <row r="420" spans="1:14">
      <c r="N420" s="6"/>
    </row>
    <row r="421" spans="1:14">
      <c r="N421" s="6"/>
    </row>
    <row r="422" spans="1:14">
      <c r="N422" s="6"/>
    </row>
    <row r="423" spans="1:14">
      <c r="N423" s="6"/>
    </row>
    <row r="424" spans="1:14">
      <c r="N424" s="6"/>
    </row>
    <row r="425" spans="1:14">
      <c r="N425" s="6"/>
    </row>
    <row r="426" spans="1:14" s="40" customFormat="1">
      <c r="A426" s="19"/>
      <c r="B426" s="3"/>
      <c r="C426" s="3"/>
      <c r="D426" s="3"/>
      <c r="E426" s="37"/>
      <c r="F426" s="37"/>
      <c r="G426" s="37"/>
      <c r="H426" s="37"/>
      <c r="I426" s="37"/>
      <c r="J426" s="37"/>
      <c r="K426" s="37"/>
      <c r="L426" s="37"/>
      <c r="M426" s="37"/>
      <c r="N426" s="39"/>
    </row>
    <row r="427" spans="1:14">
      <c r="N427" s="6"/>
    </row>
    <row r="428" spans="1:14" s="40" customFormat="1">
      <c r="A428" s="19"/>
      <c r="B428" s="3"/>
      <c r="C428" s="3"/>
      <c r="D428" s="3"/>
      <c r="E428" s="37"/>
      <c r="F428" s="37"/>
      <c r="G428" s="37"/>
      <c r="H428" s="37"/>
      <c r="I428" s="37"/>
      <c r="J428" s="37"/>
      <c r="K428" s="37"/>
      <c r="L428" s="37"/>
      <c r="M428" s="37"/>
      <c r="N428" s="39"/>
    </row>
    <row r="429" spans="1:14">
      <c r="N429" s="6"/>
    </row>
    <row r="430" spans="1:14">
      <c r="N430" s="6"/>
    </row>
    <row r="431" spans="1:14">
      <c r="N431" s="6"/>
    </row>
    <row r="432" spans="1:14" s="40" customFormat="1">
      <c r="A432" s="19"/>
      <c r="B432" s="3"/>
      <c r="C432" s="3"/>
      <c r="D432" s="3"/>
      <c r="E432" s="37"/>
      <c r="F432" s="37"/>
      <c r="G432" s="37"/>
      <c r="H432" s="37"/>
      <c r="I432" s="37"/>
      <c r="J432" s="37"/>
      <c r="K432" s="37"/>
      <c r="L432" s="37"/>
      <c r="M432" s="37"/>
      <c r="N432" s="39"/>
    </row>
    <row r="433" spans="1:14">
      <c r="N433" s="6"/>
    </row>
    <row r="434" spans="1:14" s="40" customFormat="1">
      <c r="A434" s="19"/>
      <c r="B434" s="3"/>
      <c r="C434" s="3"/>
      <c r="D434" s="3"/>
      <c r="E434" s="37"/>
      <c r="F434" s="37"/>
      <c r="G434" s="37"/>
      <c r="H434" s="37"/>
      <c r="I434" s="37"/>
      <c r="J434" s="37"/>
      <c r="K434" s="37"/>
      <c r="L434" s="37"/>
      <c r="M434" s="37"/>
      <c r="N434" s="39"/>
    </row>
    <row r="435" spans="1:14">
      <c r="N435" s="6"/>
    </row>
    <row r="436" spans="1:14">
      <c r="N436" s="6"/>
    </row>
    <row r="437" spans="1:14">
      <c r="N437" s="6"/>
    </row>
    <row r="438" spans="1:14" s="40" customFormat="1">
      <c r="A438" s="19"/>
      <c r="B438" s="3"/>
      <c r="C438" s="3"/>
      <c r="D438" s="3"/>
      <c r="E438" s="37"/>
      <c r="F438" s="37"/>
      <c r="G438" s="37"/>
      <c r="H438" s="37"/>
      <c r="I438" s="37"/>
      <c r="J438" s="37"/>
      <c r="K438" s="37"/>
      <c r="L438" s="37"/>
      <c r="M438" s="37"/>
      <c r="N438" s="39"/>
    </row>
    <row r="439" spans="1:14">
      <c r="N439" s="6"/>
    </row>
    <row r="440" spans="1:14" s="40" customFormat="1">
      <c r="A440" s="19"/>
      <c r="B440" s="3"/>
      <c r="C440" s="3"/>
      <c r="D440" s="3"/>
      <c r="E440" s="37"/>
      <c r="F440" s="37"/>
      <c r="G440" s="37"/>
      <c r="H440" s="37"/>
      <c r="I440" s="37"/>
      <c r="J440" s="37"/>
      <c r="K440" s="37"/>
      <c r="L440" s="37"/>
      <c r="M440" s="37"/>
      <c r="N440" s="39"/>
    </row>
    <row r="441" spans="1:14">
      <c r="N441" s="6"/>
    </row>
    <row r="442" spans="1:14">
      <c r="N442" s="6"/>
    </row>
    <row r="443" spans="1:14">
      <c r="N443" s="6"/>
    </row>
    <row r="444" spans="1:14">
      <c r="N444" s="6"/>
    </row>
    <row r="445" spans="1:14">
      <c r="N445" s="6"/>
    </row>
    <row r="446" spans="1:14">
      <c r="N446" s="6"/>
    </row>
    <row r="447" spans="1:14">
      <c r="N447" s="6"/>
    </row>
    <row r="448" spans="1:14">
      <c r="N448" s="6"/>
    </row>
    <row r="449" spans="1:14">
      <c r="N449" s="6"/>
    </row>
    <row r="450" spans="1:14">
      <c r="N450" s="6"/>
    </row>
    <row r="451" spans="1:14">
      <c r="N451" s="6"/>
    </row>
    <row r="452" spans="1:14">
      <c r="N452" s="6"/>
    </row>
    <row r="453" spans="1:14">
      <c r="N453" s="6"/>
    </row>
    <row r="454" spans="1:14">
      <c r="N454" s="6"/>
    </row>
    <row r="455" spans="1:14" customFormat="1">
      <c r="A455" s="19"/>
      <c r="B455" s="3"/>
      <c r="C455" s="3"/>
      <c r="D455" s="3"/>
      <c r="E455" s="37"/>
      <c r="F455" s="37"/>
      <c r="G455" s="37"/>
      <c r="H455" s="37"/>
      <c r="I455" s="37"/>
      <c r="J455" s="37"/>
      <c r="K455" s="37"/>
      <c r="L455" s="37"/>
      <c r="M455" s="37"/>
      <c r="N455" s="4"/>
    </row>
    <row r="456" spans="1:14" customFormat="1">
      <c r="A456" s="19"/>
      <c r="B456" s="3"/>
      <c r="C456" s="3"/>
      <c r="D456" s="3"/>
      <c r="E456" s="37"/>
      <c r="F456" s="37"/>
      <c r="G456" s="37"/>
      <c r="H456" s="37"/>
      <c r="I456" s="37"/>
      <c r="J456" s="37"/>
      <c r="K456" s="37"/>
      <c r="L456" s="37"/>
      <c r="M456" s="37"/>
      <c r="N456" s="4"/>
    </row>
    <row r="457" spans="1:14" customFormat="1">
      <c r="A457" s="19"/>
      <c r="B457" s="3"/>
      <c r="C457" s="3"/>
      <c r="D457" s="3"/>
      <c r="E457" s="37"/>
      <c r="F457" s="37"/>
      <c r="G457" s="37"/>
      <c r="H457" s="37"/>
      <c r="I457" s="37"/>
      <c r="J457" s="37"/>
      <c r="K457" s="37"/>
      <c r="L457" s="37"/>
      <c r="M457" s="37"/>
      <c r="N457" s="4"/>
    </row>
    <row r="458" spans="1:14">
      <c r="N458" s="6"/>
    </row>
    <row r="459" spans="1:14">
      <c r="N459" s="6"/>
    </row>
    <row r="460" spans="1:14">
      <c r="N460" s="6"/>
    </row>
    <row r="461" spans="1:14">
      <c r="N461" s="6"/>
    </row>
    <row r="462" spans="1:14">
      <c r="N462" s="6"/>
    </row>
    <row r="463" spans="1:14">
      <c r="N463" s="6"/>
    </row>
    <row r="464" spans="1:14">
      <c r="N464" s="6"/>
    </row>
    <row r="465" spans="14:14">
      <c r="N465" s="6"/>
    </row>
    <row r="466" spans="14:14">
      <c r="N466" s="6"/>
    </row>
    <row r="467" spans="14:14">
      <c r="N467" s="6"/>
    </row>
    <row r="468" spans="14:14">
      <c r="N468" s="6"/>
    </row>
    <row r="469" spans="14:14">
      <c r="N469" s="6"/>
    </row>
    <row r="470" spans="14:14">
      <c r="N470" s="6"/>
    </row>
    <row r="471" spans="14:14">
      <c r="N471" s="6"/>
    </row>
    <row r="472" spans="14:14">
      <c r="N472" s="6"/>
    </row>
    <row r="473" spans="14:14">
      <c r="N473" s="6"/>
    </row>
    <row r="474" spans="14:14">
      <c r="N474" s="6"/>
    </row>
    <row r="475" spans="14:14">
      <c r="N475" s="6"/>
    </row>
    <row r="476" spans="14:14">
      <c r="N476" s="6"/>
    </row>
    <row r="477" spans="14:14">
      <c r="N477" s="6"/>
    </row>
    <row r="478" spans="14:14">
      <c r="N478" s="6"/>
    </row>
    <row r="479" spans="14:14">
      <c r="N479" s="6"/>
    </row>
    <row r="480" spans="14:14">
      <c r="N480" s="6"/>
    </row>
    <row r="481" spans="14:14">
      <c r="N481" s="6"/>
    </row>
    <row r="482" spans="14:14">
      <c r="N482" s="6"/>
    </row>
    <row r="483" spans="14:14">
      <c r="N483" s="6"/>
    </row>
    <row r="484" spans="14:14">
      <c r="N484" s="6"/>
    </row>
    <row r="485" spans="14:14">
      <c r="N485" s="6"/>
    </row>
    <row r="486" spans="14:14">
      <c r="N486" s="6"/>
    </row>
    <row r="487" spans="14:14">
      <c r="N487" s="6"/>
    </row>
    <row r="488" spans="14:14">
      <c r="N488" s="6"/>
    </row>
    <row r="489" spans="14:14">
      <c r="N489" s="6"/>
    </row>
    <row r="490" spans="14:14">
      <c r="N490" s="6"/>
    </row>
    <row r="491" spans="14:14">
      <c r="N491" s="6"/>
    </row>
    <row r="492" spans="14:14">
      <c r="N492" s="6"/>
    </row>
    <row r="493" spans="14:14">
      <c r="N493" s="6"/>
    </row>
    <row r="494" spans="14:14">
      <c r="N494" s="6"/>
    </row>
    <row r="495" spans="14:14">
      <c r="N495" s="6"/>
    </row>
    <row r="496" spans="14:14">
      <c r="N496" s="6"/>
    </row>
    <row r="497" spans="14:14">
      <c r="N497" s="6"/>
    </row>
    <row r="498" spans="14:14">
      <c r="N498" s="6"/>
    </row>
    <row r="499" spans="14:14">
      <c r="N499" s="6"/>
    </row>
    <row r="500" spans="14:14">
      <c r="N500" s="6"/>
    </row>
    <row r="501" spans="14:14">
      <c r="N501" s="6"/>
    </row>
    <row r="502" spans="14:14">
      <c r="N502" s="6"/>
    </row>
    <row r="503" spans="14:14">
      <c r="N503" s="6"/>
    </row>
    <row r="504" spans="14:14">
      <c r="N504" s="6"/>
    </row>
    <row r="505" spans="14:14">
      <c r="N505" s="6"/>
    </row>
    <row r="506" spans="14:14">
      <c r="N506" s="6"/>
    </row>
    <row r="507" spans="14:14">
      <c r="N507" s="6"/>
    </row>
    <row r="508" spans="14:14">
      <c r="N508" s="6"/>
    </row>
    <row r="509" spans="14:14">
      <c r="N509" s="6"/>
    </row>
    <row r="510" spans="14:14">
      <c r="N510" s="6"/>
    </row>
    <row r="511" spans="14:14">
      <c r="N511" s="6"/>
    </row>
    <row r="512" spans="14:14">
      <c r="N512" s="6"/>
    </row>
    <row r="513" spans="14:14">
      <c r="N513" s="6"/>
    </row>
    <row r="514" spans="14:14">
      <c r="N514" s="6"/>
    </row>
    <row r="515" spans="14:14">
      <c r="N515" s="6"/>
    </row>
    <row r="516" spans="14:14">
      <c r="N516" s="6"/>
    </row>
    <row r="517" spans="14:14">
      <c r="N517" s="6"/>
    </row>
    <row r="518" spans="14:14">
      <c r="N518" s="6"/>
    </row>
    <row r="519" spans="14:14">
      <c r="N519" s="6"/>
    </row>
    <row r="520" spans="14:14">
      <c r="N520" s="6"/>
    </row>
    <row r="521" spans="14:14">
      <c r="N521" s="6"/>
    </row>
    <row r="522" spans="14:14">
      <c r="N522" s="6"/>
    </row>
    <row r="523" spans="14:14">
      <c r="N523" s="6"/>
    </row>
    <row r="524" spans="14:14">
      <c r="N524" s="6"/>
    </row>
    <row r="525" spans="14:14">
      <c r="N525" s="6"/>
    </row>
    <row r="526" spans="14:14">
      <c r="N526" s="6"/>
    </row>
    <row r="527" spans="14:14">
      <c r="N527" s="6"/>
    </row>
    <row r="528" spans="14:14">
      <c r="N528" s="6"/>
    </row>
    <row r="529" spans="14:14">
      <c r="N529" s="6"/>
    </row>
    <row r="530" spans="14:14">
      <c r="N530" s="6"/>
    </row>
    <row r="531" spans="14:14">
      <c r="N531" s="6"/>
    </row>
    <row r="532" spans="14:14">
      <c r="N532" s="6"/>
    </row>
    <row r="533" spans="14:14">
      <c r="N533" s="6"/>
    </row>
    <row r="534" spans="14:14">
      <c r="N534" s="6"/>
    </row>
    <row r="535" spans="14:14">
      <c r="N535" s="6"/>
    </row>
    <row r="536" spans="14:14">
      <c r="N536" s="6"/>
    </row>
    <row r="537" spans="14:14">
      <c r="N537" s="6"/>
    </row>
    <row r="538" spans="14:14">
      <c r="N538" s="6"/>
    </row>
    <row r="539" spans="14:14">
      <c r="N539" s="6"/>
    </row>
    <row r="540" spans="14:14">
      <c r="N540" s="6"/>
    </row>
    <row r="541" spans="14:14">
      <c r="N541" s="6"/>
    </row>
    <row r="542" spans="14:14">
      <c r="N542" s="6"/>
    </row>
    <row r="543" spans="14:14">
      <c r="N543" s="6"/>
    </row>
    <row r="544" spans="14:14">
      <c r="N544" s="6"/>
    </row>
    <row r="545" spans="14:14">
      <c r="N545" s="6"/>
    </row>
    <row r="546" spans="14:14">
      <c r="N546" s="6"/>
    </row>
    <row r="547" spans="14:14">
      <c r="N547" s="6"/>
    </row>
    <row r="548" spans="14:14">
      <c r="N548" s="6"/>
    </row>
    <row r="549" spans="14:14">
      <c r="N549" s="6"/>
    </row>
    <row r="550" spans="14:14">
      <c r="N550" s="6"/>
    </row>
    <row r="551" spans="14:14">
      <c r="N551" s="6"/>
    </row>
    <row r="552" spans="14:14">
      <c r="N552" s="6"/>
    </row>
    <row r="553" spans="14:14">
      <c r="N553" s="6"/>
    </row>
    <row r="554" spans="14:14">
      <c r="N554" s="6"/>
    </row>
    <row r="555" spans="14:14">
      <c r="N555" s="6"/>
    </row>
    <row r="556" spans="14:14">
      <c r="N556" s="6"/>
    </row>
    <row r="557" spans="14:14">
      <c r="N557" s="6"/>
    </row>
    <row r="558" spans="14:14">
      <c r="N558" s="6"/>
    </row>
    <row r="559" spans="14:14">
      <c r="N559" s="6"/>
    </row>
    <row r="560" spans="14:14">
      <c r="N560" s="6"/>
    </row>
    <row r="561" spans="14:14">
      <c r="N561" s="6"/>
    </row>
    <row r="562" spans="14:14">
      <c r="N562" s="6"/>
    </row>
  </sheetData>
  <mergeCells count="4">
    <mergeCell ref="B59:C59"/>
    <mergeCell ref="B41:C41"/>
    <mergeCell ref="B47:C47"/>
    <mergeCell ref="A56:D56"/>
  </mergeCells>
  <pageMargins left="0.19685039370078741" right="0.19685039370078741" top="0.19685039370078741" bottom="0.39370078740157483" header="0" footer="0.19685039370078741"/>
  <pageSetup paperSize="9" scale="30" fitToHeight="5" orientation="landscape" r:id="rId1"/>
  <headerFooter alignWithMargins="0">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99285-ACFE-47B4-972F-1608D3496D10}">
  <sheetPr>
    <pageSetUpPr fitToPage="1"/>
  </sheetPr>
  <dimension ref="A1:M64"/>
  <sheetViews>
    <sheetView view="pageBreakPreview" zoomScale="60" zoomScaleNormal="80" workbookViewId="0">
      <selection activeCell="W80" sqref="W80:W86"/>
    </sheetView>
  </sheetViews>
  <sheetFormatPr defaultRowHeight="13.2"/>
  <cols>
    <col min="1" max="1" width="9" bestFit="1" customWidth="1"/>
    <col min="2" max="2" width="13.5546875" customWidth="1"/>
    <col min="3" max="3" width="22.44140625" customWidth="1"/>
    <col min="4" max="4" width="19.88671875" customWidth="1"/>
    <col min="5" max="5" width="9" bestFit="1" customWidth="1"/>
    <col min="6" max="6" width="10.44140625" customWidth="1"/>
    <col min="7" max="8" width="11.5546875" bestFit="1" customWidth="1"/>
    <col min="9" max="9" width="9" bestFit="1" customWidth="1"/>
    <col min="10" max="10" width="11.5546875" bestFit="1" customWidth="1"/>
    <col min="11" max="11" width="11.6640625" customWidth="1"/>
    <col min="12" max="12" width="9.88671875" bestFit="1" customWidth="1"/>
    <col min="13" max="13" width="10.88671875" customWidth="1"/>
  </cols>
  <sheetData>
    <row r="1" spans="1:13" ht="13.8" thickBot="1">
      <c r="A1" s="14" t="s">
        <v>603</v>
      </c>
      <c r="B1" s="10"/>
      <c r="C1" s="10"/>
      <c r="D1" s="10"/>
      <c r="E1" s="36"/>
      <c r="F1" s="36"/>
      <c r="G1" s="36"/>
      <c r="H1" s="36"/>
      <c r="I1" s="36"/>
      <c r="J1" s="36"/>
      <c r="K1" s="36"/>
      <c r="L1" s="36"/>
      <c r="M1" s="36"/>
    </row>
    <row r="2" spans="1:13" ht="26.4">
      <c r="A2" s="20" t="s">
        <v>1</v>
      </c>
      <c r="B2" s="11" t="s">
        <v>2</v>
      </c>
      <c r="C2" s="11" t="s">
        <v>13</v>
      </c>
      <c r="D2" s="11" t="s">
        <v>0</v>
      </c>
      <c r="E2" s="11" t="s">
        <v>4</v>
      </c>
      <c r="F2" s="11">
        <v>2020</v>
      </c>
      <c r="G2" s="11">
        <v>2021</v>
      </c>
      <c r="H2" s="11">
        <v>2022</v>
      </c>
      <c r="I2" s="11">
        <v>2023</v>
      </c>
      <c r="J2" s="11">
        <v>2024</v>
      </c>
      <c r="K2" s="11">
        <v>2025</v>
      </c>
      <c r="L2" s="11">
        <v>2026</v>
      </c>
      <c r="M2" s="11" t="s">
        <v>10</v>
      </c>
    </row>
    <row r="3" spans="1:13">
      <c r="A3" s="33"/>
      <c r="B3" s="28" t="s">
        <v>6</v>
      </c>
      <c r="C3" s="25"/>
      <c r="D3" s="28"/>
      <c r="E3" s="30"/>
      <c r="F3" s="30"/>
      <c r="G3" s="30"/>
      <c r="H3" s="30"/>
      <c r="I3" s="30"/>
      <c r="J3" s="107"/>
      <c r="K3" s="30"/>
      <c r="L3" s="30"/>
      <c r="M3" s="30"/>
    </row>
    <row r="4" spans="1:13">
      <c r="A4" s="33"/>
      <c r="B4" s="28"/>
      <c r="C4" s="25"/>
      <c r="D4" s="28"/>
      <c r="E4" s="30"/>
      <c r="F4" s="30"/>
      <c r="G4" s="30"/>
      <c r="H4" s="107"/>
      <c r="I4" s="30"/>
      <c r="J4" s="107"/>
      <c r="K4" s="30"/>
      <c r="L4" s="30"/>
      <c r="M4" s="30"/>
    </row>
    <row r="5" spans="1:13">
      <c r="A5" s="15">
        <v>1</v>
      </c>
      <c r="B5" s="12" t="s">
        <v>3</v>
      </c>
      <c r="C5" s="32"/>
      <c r="D5" s="34"/>
      <c r="E5" s="30"/>
      <c r="F5" s="30"/>
      <c r="G5" s="30"/>
      <c r="H5" s="107"/>
      <c r="I5" s="30"/>
      <c r="J5" s="107"/>
      <c r="K5" s="30"/>
      <c r="L5" s="30"/>
      <c r="M5" s="30"/>
    </row>
    <row r="6" spans="1:13">
      <c r="A6" s="16"/>
      <c r="B6" s="12"/>
      <c r="C6" s="32"/>
      <c r="D6" s="34"/>
      <c r="E6" s="30"/>
      <c r="F6" s="30"/>
      <c r="G6" s="30"/>
      <c r="H6" s="107"/>
      <c r="I6" s="30"/>
      <c r="J6" s="107"/>
      <c r="K6" s="30"/>
      <c r="L6" s="30"/>
      <c r="M6" s="30"/>
    </row>
    <row r="7" spans="1:13" ht="52.8">
      <c r="A7" s="16">
        <v>1.1000000000000001</v>
      </c>
      <c r="B7" s="29" t="s">
        <v>7</v>
      </c>
      <c r="C7" s="31" t="s">
        <v>343</v>
      </c>
      <c r="D7" s="31" t="s">
        <v>344</v>
      </c>
      <c r="E7" s="97"/>
      <c r="F7" s="97">
        <v>500</v>
      </c>
      <c r="G7" s="97"/>
      <c r="H7" s="97">
        <v>500</v>
      </c>
      <c r="I7" s="97"/>
      <c r="J7" s="105">
        <v>1500</v>
      </c>
      <c r="K7" s="97"/>
      <c r="L7" s="97">
        <v>500</v>
      </c>
      <c r="M7" s="97">
        <v>1000</v>
      </c>
    </row>
    <row r="8" spans="1:13">
      <c r="A8" s="16"/>
      <c r="B8" s="29"/>
      <c r="C8" s="31"/>
      <c r="D8" s="31"/>
      <c r="E8" s="97"/>
      <c r="F8" s="97"/>
      <c r="G8" s="97"/>
      <c r="H8" s="105"/>
      <c r="I8" s="97"/>
      <c r="J8" s="105"/>
      <c r="K8" s="97"/>
      <c r="L8" s="97"/>
      <c r="M8" s="97"/>
    </row>
    <row r="9" spans="1:13" ht="118.8">
      <c r="A9" s="16">
        <v>1.2</v>
      </c>
      <c r="B9" s="29" t="s">
        <v>7</v>
      </c>
      <c r="C9" s="31" t="s">
        <v>462</v>
      </c>
      <c r="D9" s="31" t="s">
        <v>373</v>
      </c>
      <c r="E9" s="97"/>
      <c r="F9" s="97">
        <v>14750</v>
      </c>
      <c r="G9" s="97"/>
      <c r="H9" s="105"/>
      <c r="I9" s="97"/>
      <c r="J9" s="105"/>
      <c r="K9" s="97"/>
      <c r="L9" s="97"/>
      <c r="M9" s="97"/>
    </row>
    <row r="10" spans="1:13">
      <c r="A10" s="16"/>
      <c r="B10" s="29"/>
      <c r="C10" s="27"/>
      <c r="D10" s="31"/>
      <c r="E10" s="97"/>
      <c r="F10" s="97"/>
      <c r="G10" s="97"/>
      <c r="H10" s="105"/>
      <c r="I10" s="97"/>
      <c r="J10" s="105"/>
      <c r="K10" s="97"/>
      <c r="L10" s="97"/>
      <c r="M10" s="97"/>
    </row>
    <row r="11" spans="1:13" ht="39.6">
      <c r="A11" s="16">
        <v>1.3</v>
      </c>
      <c r="B11" s="29" t="s">
        <v>7</v>
      </c>
      <c r="C11" s="29" t="s">
        <v>17</v>
      </c>
      <c r="D11" s="31" t="s">
        <v>253</v>
      </c>
      <c r="E11" s="97"/>
      <c r="F11" s="97"/>
      <c r="G11" s="97"/>
      <c r="H11" s="105"/>
      <c r="I11" s="97"/>
      <c r="J11" s="105"/>
      <c r="K11" s="97"/>
      <c r="L11" s="97"/>
      <c r="M11" s="97"/>
    </row>
    <row r="12" spans="1:13">
      <c r="A12" s="16"/>
      <c r="B12" s="29"/>
      <c r="C12" s="29"/>
      <c r="D12" s="31"/>
      <c r="E12" s="97"/>
      <c r="F12" s="97"/>
      <c r="G12" s="97"/>
      <c r="H12" s="105"/>
      <c r="I12" s="97"/>
      <c r="J12" s="105"/>
      <c r="K12" s="97"/>
      <c r="L12" s="97"/>
      <c r="M12" s="97"/>
    </row>
    <row r="13" spans="1:13" ht="92.4">
      <c r="A13" s="16">
        <v>1.4</v>
      </c>
      <c r="B13" s="29" t="s">
        <v>14</v>
      </c>
      <c r="C13" s="31" t="s">
        <v>345</v>
      </c>
      <c r="D13" s="31" t="s">
        <v>463</v>
      </c>
      <c r="E13" s="97"/>
      <c r="F13" s="97"/>
      <c r="G13" s="97"/>
      <c r="H13" s="105"/>
      <c r="I13" s="97"/>
      <c r="J13" s="105"/>
      <c r="K13" s="97"/>
      <c r="L13" s="97"/>
      <c r="M13" s="97"/>
    </row>
    <row r="14" spans="1:13">
      <c r="A14" s="16"/>
      <c r="B14" s="29"/>
      <c r="C14" s="31"/>
      <c r="D14" s="31"/>
      <c r="E14" s="97"/>
      <c r="F14" s="97"/>
      <c r="G14" s="97"/>
      <c r="H14" s="105"/>
      <c r="I14" s="97"/>
      <c r="J14" s="97"/>
      <c r="K14" s="105"/>
      <c r="L14" s="97"/>
      <c r="M14" s="97"/>
    </row>
    <row r="15" spans="1:13" ht="118.8">
      <c r="A15" s="16">
        <v>1.5</v>
      </c>
      <c r="B15" s="29" t="s">
        <v>8</v>
      </c>
      <c r="C15" s="29" t="s">
        <v>347</v>
      </c>
      <c r="D15" s="31" t="s">
        <v>348</v>
      </c>
      <c r="E15" s="97"/>
      <c r="F15" s="97"/>
      <c r="G15" s="97">
        <v>850</v>
      </c>
      <c r="H15" s="105"/>
      <c r="I15" s="97"/>
      <c r="J15" s="97"/>
      <c r="K15" s="105"/>
      <c r="L15" s="97"/>
      <c r="M15" s="97"/>
    </row>
    <row r="16" spans="1:13">
      <c r="A16" s="16"/>
      <c r="B16" s="29"/>
      <c r="C16" s="31"/>
      <c r="D16" s="31"/>
      <c r="E16" s="97"/>
      <c r="F16" s="97"/>
      <c r="G16" s="97"/>
      <c r="H16" s="105"/>
      <c r="I16" s="97"/>
      <c r="J16" s="97"/>
      <c r="K16" s="105"/>
      <c r="L16" s="97"/>
      <c r="M16" s="97"/>
    </row>
    <row r="17" spans="1:13" ht="52.8">
      <c r="A17" s="16">
        <v>1.6</v>
      </c>
      <c r="B17" s="29" t="s">
        <v>122</v>
      </c>
      <c r="C17" s="31" t="s">
        <v>346</v>
      </c>
      <c r="D17" s="31" t="s">
        <v>464</v>
      </c>
      <c r="E17" s="97"/>
      <c r="F17" s="97"/>
      <c r="G17" s="97">
        <v>1100</v>
      </c>
      <c r="H17" s="97" t="s">
        <v>583</v>
      </c>
      <c r="I17" s="97"/>
      <c r="J17" s="97"/>
      <c r="K17" s="105" t="s">
        <v>583</v>
      </c>
      <c r="L17" s="97"/>
      <c r="M17" s="97">
        <v>1500</v>
      </c>
    </row>
    <row r="18" spans="1:13">
      <c r="A18" s="16"/>
      <c r="B18" s="29"/>
      <c r="C18" s="31"/>
      <c r="D18" s="31"/>
      <c r="E18" s="97"/>
      <c r="F18" s="105"/>
      <c r="G18" s="105"/>
      <c r="H18" s="105"/>
      <c r="I18" s="97"/>
      <c r="J18" s="97"/>
      <c r="K18" s="105"/>
      <c r="L18" s="97"/>
      <c r="M18" s="105"/>
    </row>
    <row r="19" spans="1:13" ht="52.8">
      <c r="A19" s="16">
        <v>1.7</v>
      </c>
      <c r="B19" s="29" t="s">
        <v>312</v>
      </c>
      <c r="C19" s="31" t="s">
        <v>416</v>
      </c>
      <c r="D19" s="31" t="s">
        <v>415</v>
      </c>
      <c r="E19" s="105">
        <v>50</v>
      </c>
      <c r="F19" s="105"/>
      <c r="G19" s="105" t="s">
        <v>583</v>
      </c>
      <c r="H19" s="105"/>
      <c r="I19" s="97"/>
      <c r="J19" s="97"/>
      <c r="K19" s="105"/>
      <c r="L19" s="97"/>
      <c r="M19" s="105"/>
    </row>
    <row r="20" spans="1:13">
      <c r="A20" s="16"/>
      <c r="B20" s="29"/>
      <c r="C20" s="31"/>
      <c r="D20" s="31"/>
      <c r="E20" s="97"/>
      <c r="F20" s="105"/>
      <c r="G20" s="105"/>
      <c r="H20" s="105"/>
      <c r="I20" s="97"/>
      <c r="J20" s="97"/>
      <c r="K20" s="105"/>
      <c r="L20" s="97"/>
      <c r="M20" s="105"/>
    </row>
    <row r="21" spans="1:13">
      <c r="A21" s="15">
        <v>2</v>
      </c>
      <c r="B21" s="12" t="s">
        <v>12</v>
      </c>
      <c r="C21" s="12"/>
      <c r="D21" s="31"/>
      <c r="E21" s="21"/>
      <c r="F21" s="106"/>
      <c r="G21" s="106"/>
      <c r="H21" s="106"/>
      <c r="I21" s="21"/>
      <c r="J21" s="21"/>
      <c r="K21" s="21"/>
      <c r="L21" s="21"/>
      <c r="M21" s="106"/>
    </row>
    <row r="22" spans="1:13">
      <c r="A22" s="15"/>
      <c r="B22" s="12"/>
      <c r="C22" s="12"/>
      <c r="D22" s="31"/>
      <c r="E22" s="21"/>
      <c r="F22" s="106"/>
      <c r="G22" s="106"/>
      <c r="H22" s="106"/>
      <c r="I22" s="21"/>
      <c r="J22" s="21"/>
      <c r="K22" s="21"/>
      <c r="L22" s="21"/>
      <c r="M22" s="106"/>
    </row>
    <row r="23" spans="1:13" ht="105.6">
      <c r="A23" s="16">
        <v>2.1</v>
      </c>
      <c r="B23" s="29" t="s">
        <v>24</v>
      </c>
      <c r="C23" s="29" t="s">
        <v>465</v>
      </c>
      <c r="D23" s="31" t="s">
        <v>349</v>
      </c>
      <c r="E23" s="97"/>
      <c r="F23" s="171" t="s">
        <v>583</v>
      </c>
      <c r="G23" s="106"/>
      <c r="H23" s="171">
        <v>500</v>
      </c>
      <c r="I23" s="172" t="s">
        <v>583</v>
      </c>
      <c r="J23" s="21"/>
      <c r="K23" s="172">
        <v>500</v>
      </c>
      <c r="L23" s="172" t="s">
        <v>583</v>
      </c>
      <c r="M23" s="171">
        <v>500</v>
      </c>
    </row>
    <row r="24" spans="1:13">
      <c r="A24" s="16"/>
      <c r="B24" s="29"/>
      <c r="C24" s="29"/>
      <c r="D24" s="31"/>
      <c r="E24" s="21"/>
      <c r="F24" s="106"/>
      <c r="G24" s="106"/>
      <c r="H24" s="106"/>
      <c r="I24" s="21"/>
      <c r="J24" s="21"/>
      <c r="K24" s="21"/>
      <c r="L24" s="21"/>
      <c r="M24" s="106"/>
    </row>
    <row r="25" spans="1:13" ht="105.6">
      <c r="A25" s="16">
        <v>2.2000000000000002</v>
      </c>
      <c r="B25" s="29" t="s">
        <v>22</v>
      </c>
      <c r="C25" s="29" t="s">
        <v>465</v>
      </c>
      <c r="D25" s="31" t="s">
        <v>349</v>
      </c>
      <c r="E25" s="21"/>
      <c r="F25" s="171"/>
      <c r="G25" s="106"/>
      <c r="H25" s="171" t="s">
        <v>324</v>
      </c>
      <c r="I25" s="172"/>
      <c r="J25" s="21"/>
      <c r="K25" s="172" t="s">
        <v>324</v>
      </c>
      <c r="L25" s="172" t="s">
        <v>583</v>
      </c>
      <c r="M25" s="172" t="s">
        <v>324</v>
      </c>
    </row>
    <row r="26" spans="1:13">
      <c r="A26" s="16"/>
      <c r="B26" s="29"/>
      <c r="C26" s="29"/>
      <c r="D26" s="31"/>
      <c r="E26" s="21"/>
      <c r="F26" s="106"/>
      <c r="G26" s="106"/>
      <c r="H26" s="106"/>
      <c r="I26" s="21"/>
      <c r="J26" s="21"/>
      <c r="K26" s="21"/>
      <c r="L26" s="21"/>
      <c r="M26" s="21"/>
    </row>
    <row r="27" spans="1:13" ht="105.6">
      <c r="A27" s="16">
        <v>2.2999999999999998</v>
      </c>
      <c r="B27" s="29" t="s">
        <v>23</v>
      </c>
      <c r="C27" s="29" t="s">
        <v>465</v>
      </c>
      <c r="D27" s="31" t="s">
        <v>349</v>
      </c>
      <c r="E27" s="21"/>
      <c r="F27" s="106"/>
      <c r="G27" s="106"/>
      <c r="H27" s="106" t="s">
        <v>324</v>
      </c>
      <c r="I27" s="21"/>
      <c r="J27" s="21"/>
      <c r="K27" s="21" t="s">
        <v>324</v>
      </c>
      <c r="L27" s="21" t="s">
        <v>583</v>
      </c>
      <c r="M27" s="21" t="s">
        <v>324</v>
      </c>
    </row>
    <row r="28" spans="1:13">
      <c r="A28" s="16"/>
      <c r="B28" s="29"/>
      <c r="C28" s="29"/>
      <c r="D28" s="31"/>
      <c r="E28" s="21"/>
      <c r="F28" s="106"/>
      <c r="G28" s="106"/>
      <c r="H28" s="106"/>
      <c r="I28" s="21"/>
      <c r="J28" s="21"/>
      <c r="K28" s="21"/>
      <c r="L28" s="21"/>
      <c r="M28" s="21"/>
    </row>
    <row r="29" spans="1:13" ht="105.6">
      <c r="A29" s="16">
        <v>2.4</v>
      </c>
      <c r="B29" s="29" t="s">
        <v>29</v>
      </c>
      <c r="C29" s="29" t="s">
        <v>465</v>
      </c>
      <c r="D29" s="31" t="s">
        <v>349</v>
      </c>
      <c r="E29" s="21"/>
      <c r="F29" s="106"/>
      <c r="G29" s="106"/>
      <c r="H29" s="106" t="s">
        <v>324</v>
      </c>
      <c r="I29" s="21"/>
      <c r="J29" s="21"/>
      <c r="K29" s="21" t="s">
        <v>324</v>
      </c>
      <c r="L29" s="21" t="s">
        <v>583</v>
      </c>
      <c r="M29" s="21" t="s">
        <v>324</v>
      </c>
    </row>
    <row r="30" spans="1:13">
      <c r="A30" s="16"/>
      <c r="B30" s="29"/>
      <c r="C30" s="29"/>
      <c r="D30" s="31"/>
      <c r="E30" s="21"/>
      <c r="F30" s="105"/>
      <c r="G30" s="106"/>
      <c r="H30" s="106"/>
      <c r="I30" s="97"/>
      <c r="J30" s="21"/>
      <c r="K30" s="21"/>
      <c r="L30" s="97"/>
      <c r="M30" s="21"/>
    </row>
    <row r="31" spans="1:13">
      <c r="A31" s="15">
        <v>3</v>
      </c>
      <c r="B31" s="12" t="s">
        <v>42</v>
      </c>
      <c r="C31" s="29"/>
      <c r="D31" s="31"/>
      <c r="E31" s="21"/>
      <c r="F31" s="106"/>
      <c r="G31" s="106"/>
      <c r="H31" s="106"/>
      <c r="I31" s="21"/>
      <c r="J31" s="21"/>
      <c r="K31" s="21"/>
      <c r="L31" s="21"/>
      <c r="M31" s="21"/>
    </row>
    <row r="32" spans="1:13">
      <c r="A32" s="15"/>
      <c r="B32" s="29"/>
      <c r="C32" s="29"/>
      <c r="D32" s="31"/>
      <c r="E32" s="21"/>
      <c r="F32" s="106"/>
      <c r="G32" s="106"/>
      <c r="H32" s="106"/>
      <c r="I32" s="21"/>
      <c r="J32" s="21"/>
      <c r="K32" s="21"/>
      <c r="L32" s="21"/>
      <c r="M32" s="21"/>
    </row>
    <row r="33" spans="1:13" ht="66">
      <c r="A33" s="13">
        <v>3.1</v>
      </c>
      <c r="B33" s="29" t="s">
        <v>327</v>
      </c>
      <c r="C33" s="29" t="s">
        <v>374</v>
      </c>
      <c r="D33" s="167" t="s">
        <v>377</v>
      </c>
      <c r="E33" s="82"/>
      <c r="F33" s="82"/>
      <c r="G33" s="82"/>
      <c r="H33" s="82"/>
      <c r="I33" s="82"/>
      <c r="J33" s="82"/>
      <c r="K33" s="82"/>
      <c r="L33" s="82"/>
      <c r="M33" s="82"/>
    </row>
    <row r="34" spans="1:13">
      <c r="A34" s="16"/>
      <c r="B34" s="29"/>
      <c r="C34" s="29"/>
      <c r="D34" s="31"/>
      <c r="E34" s="82"/>
      <c r="F34" s="82"/>
      <c r="G34" s="82"/>
      <c r="H34" s="82"/>
      <c r="I34" s="82"/>
      <c r="J34" s="82"/>
      <c r="K34" s="82"/>
      <c r="L34" s="82"/>
      <c r="M34" s="82"/>
    </row>
    <row r="35" spans="1:13" ht="52.8">
      <c r="A35" s="16">
        <v>3.2</v>
      </c>
      <c r="B35" s="29" t="s">
        <v>328</v>
      </c>
      <c r="C35" s="29" t="s">
        <v>466</v>
      </c>
      <c r="D35" s="167" t="s">
        <v>377</v>
      </c>
      <c r="E35" s="82"/>
      <c r="F35" s="82"/>
      <c r="G35" s="82"/>
      <c r="H35" s="82"/>
      <c r="I35" s="82"/>
      <c r="J35" s="82"/>
      <c r="K35" s="82"/>
      <c r="L35" s="82"/>
      <c r="M35" s="82"/>
    </row>
    <row r="36" spans="1:13">
      <c r="A36" s="16"/>
      <c r="B36" s="29"/>
      <c r="C36" s="29"/>
      <c r="D36" s="31"/>
      <c r="E36" s="82"/>
      <c r="F36" s="82"/>
      <c r="G36" s="82"/>
      <c r="H36" s="82"/>
      <c r="I36" s="82"/>
      <c r="J36" s="82"/>
      <c r="K36" s="82"/>
      <c r="L36" s="82"/>
      <c r="M36" s="82"/>
    </row>
    <row r="37" spans="1:13" ht="52.8">
      <c r="A37" s="16">
        <v>3.3</v>
      </c>
      <c r="B37" s="29" t="s">
        <v>329</v>
      </c>
      <c r="C37" s="29" t="s">
        <v>375</v>
      </c>
      <c r="D37" s="167" t="s">
        <v>377</v>
      </c>
      <c r="E37" s="82"/>
      <c r="F37" s="82"/>
      <c r="G37" s="82"/>
      <c r="H37" s="82"/>
      <c r="I37" s="82"/>
      <c r="J37" s="82"/>
      <c r="K37" s="82"/>
      <c r="L37" s="82"/>
      <c r="M37" s="82"/>
    </row>
    <row r="38" spans="1:13">
      <c r="A38" s="16"/>
      <c r="B38" s="29"/>
      <c r="C38" s="29"/>
      <c r="D38" s="31"/>
      <c r="E38" s="82"/>
      <c r="F38" s="82"/>
      <c r="G38" s="82"/>
      <c r="H38" s="82"/>
      <c r="I38" s="82"/>
      <c r="J38" s="82"/>
      <c r="K38" s="82"/>
      <c r="L38" s="82"/>
      <c r="M38" s="82"/>
    </row>
    <row r="39" spans="1:13" ht="52.8">
      <c r="A39" s="16">
        <v>3.4</v>
      </c>
      <c r="B39" s="29" t="s">
        <v>330</v>
      </c>
      <c r="C39" s="29" t="s">
        <v>376</v>
      </c>
      <c r="D39" s="167" t="s">
        <v>377</v>
      </c>
      <c r="E39" s="82"/>
      <c r="F39" s="82"/>
      <c r="G39" s="82"/>
      <c r="H39" s="82"/>
      <c r="I39" s="82"/>
      <c r="J39" s="82"/>
      <c r="K39" s="82"/>
      <c r="L39" s="82"/>
      <c r="M39" s="82"/>
    </row>
    <row r="40" spans="1:13">
      <c r="A40" s="16"/>
      <c r="B40" s="29"/>
      <c r="C40" s="32"/>
      <c r="D40" s="31"/>
      <c r="E40" s="82"/>
      <c r="F40" s="82"/>
      <c r="G40" s="82"/>
      <c r="H40" s="82"/>
      <c r="I40" s="82"/>
      <c r="J40" s="82"/>
      <c r="K40" s="82"/>
      <c r="L40" s="82"/>
      <c r="M40" s="82"/>
    </row>
    <row r="41" spans="1:13">
      <c r="A41" s="15">
        <v>4</v>
      </c>
      <c r="B41" s="246" t="s">
        <v>88</v>
      </c>
      <c r="C41" s="247"/>
      <c r="D41" s="31"/>
      <c r="E41" s="82"/>
      <c r="F41" s="82"/>
      <c r="G41" s="82"/>
      <c r="H41" s="82"/>
      <c r="I41" s="82"/>
      <c r="J41" s="82"/>
      <c r="K41" s="82"/>
      <c r="L41" s="82"/>
      <c r="M41" s="82"/>
    </row>
    <row r="42" spans="1:13">
      <c r="A42" s="16"/>
      <c r="B42" s="29"/>
      <c r="C42" s="29"/>
      <c r="D42" s="31"/>
      <c r="E42" s="82"/>
      <c r="F42" s="82"/>
      <c r="G42" s="82"/>
      <c r="H42" s="82"/>
      <c r="I42" s="82"/>
      <c r="J42" s="82"/>
      <c r="K42" s="82"/>
      <c r="L42" s="82"/>
      <c r="M42" s="82"/>
    </row>
    <row r="43" spans="1:13">
      <c r="A43" s="23"/>
      <c r="B43" s="29"/>
      <c r="C43" s="29"/>
      <c r="D43" s="31"/>
      <c r="E43" s="82"/>
      <c r="F43" s="82"/>
      <c r="G43" s="82"/>
      <c r="H43" s="82"/>
      <c r="I43" s="82"/>
      <c r="J43" s="82"/>
      <c r="K43" s="82"/>
      <c r="L43" s="82"/>
      <c r="M43" s="82"/>
    </row>
    <row r="44" spans="1:13">
      <c r="A44" s="16"/>
      <c r="B44" s="29"/>
      <c r="C44" s="29"/>
      <c r="D44" s="31"/>
      <c r="E44" s="82"/>
      <c r="F44" s="82"/>
      <c r="G44" s="82"/>
      <c r="H44" s="82"/>
      <c r="I44" s="82"/>
      <c r="J44" s="82"/>
      <c r="K44" s="82"/>
      <c r="L44" s="82"/>
      <c r="M44" s="82"/>
    </row>
    <row r="45" spans="1:13" ht="145.19999999999999">
      <c r="A45" s="13">
        <v>4.2</v>
      </c>
      <c r="B45" s="29" t="s">
        <v>352</v>
      </c>
      <c r="C45" s="29" t="s">
        <v>469</v>
      </c>
      <c r="D45" s="31" t="s">
        <v>357</v>
      </c>
      <c r="E45" s="82"/>
      <c r="F45" s="82"/>
      <c r="G45" s="82"/>
      <c r="H45" s="82"/>
      <c r="I45" s="82"/>
      <c r="J45" s="82"/>
      <c r="K45" s="82"/>
      <c r="L45" s="82"/>
      <c r="M45" s="82"/>
    </row>
    <row r="46" spans="1:13">
      <c r="A46" s="13"/>
      <c r="B46" s="29"/>
      <c r="C46" s="29"/>
      <c r="D46" s="31"/>
      <c r="E46" s="82"/>
      <c r="F46" s="82"/>
      <c r="G46" s="82"/>
      <c r="H46" s="82"/>
      <c r="I46" s="82"/>
      <c r="J46" s="82"/>
      <c r="K46" s="82"/>
      <c r="L46" s="82"/>
      <c r="M46" s="82"/>
    </row>
    <row r="47" spans="1:13" ht="66">
      <c r="A47" s="16">
        <v>4.3</v>
      </c>
      <c r="B47" s="29" t="s">
        <v>103</v>
      </c>
      <c r="C47" s="29" t="s">
        <v>355</v>
      </c>
      <c r="D47" s="31" t="s">
        <v>470</v>
      </c>
      <c r="E47" s="82"/>
      <c r="F47" s="82"/>
      <c r="G47" s="82"/>
      <c r="H47" s="82"/>
      <c r="I47" s="82"/>
      <c r="J47" s="82"/>
      <c r="K47" s="82">
        <v>2000</v>
      </c>
      <c r="L47" s="82"/>
      <c r="M47" s="82"/>
    </row>
    <row r="48" spans="1:13">
      <c r="A48" s="108"/>
      <c r="B48" s="29"/>
      <c r="C48" s="29"/>
      <c r="D48" s="31"/>
      <c r="E48" s="82"/>
      <c r="F48" s="82"/>
      <c r="G48" s="82"/>
      <c r="H48" s="82"/>
      <c r="I48" s="82"/>
      <c r="J48" s="82"/>
      <c r="K48" s="82"/>
      <c r="L48" s="82"/>
      <c r="M48" s="82"/>
    </row>
    <row r="49" spans="1:13" ht="13.8" thickBot="1">
      <c r="A49" s="238" t="s">
        <v>9</v>
      </c>
      <c r="B49" s="239"/>
      <c r="C49" s="239"/>
      <c r="D49" s="239"/>
      <c r="E49" s="215">
        <f t="shared" ref="E49:M49" si="0">SUM(E7:E48)</f>
        <v>50</v>
      </c>
      <c r="F49" s="215">
        <f t="shared" si="0"/>
        <v>15250</v>
      </c>
      <c r="G49" s="215">
        <f t="shared" si="0"/>
        <v>1950</v>
      </c>
      <c r="H49" s="215">
        <f t="shared" si="0"/>
        <v>1000</v>
      </c>
      <c r="I49" s="215">
        <f t="shared" si="0"/>
        <v>0</v>
      </c>
      <c r="J49" s="215">
        <f t="shared" si="0"/>
        <v>1500</v>
      </c>
      <c r="K49" s="215">
        <f t="shared" si="0"/>
        <v>2500</v>
      </c>
      <c r="L49" s="215">
        <f t="shared" si="0"/>
        <v>500</v>
      </c>
      <c r="M49" s="215">
        <f t="shared" si="0"/>
        <v>3000</v>
      </c>
    </row>
    <row r="50" spans="1:13">
      <c r="A50" s="219"/>
      <c r="B50" s="220"/>
      <c r="C50" s="220"/>
      <c r="D50" s="221"/>
      <c r="E50" s="201"/>
      <c r="F50" s="201"/>
      <c r="G50" s="201"/>
      <c r="H50" s="201"/>
      <c r="I50" s="201"/>
      <c r="J50" s="201"/>
      <c r="K50" s="201"/>
      <c r="L50" s="201"/>
      <c r="M50" s="201"/>
    </row>
    <row r="51" spans="1:13">
      <c r="A51" s="16"/>
      <c r="B51" s="29"/>
      <c r="C51" s="29"/>
      <c r="D51" s="198"/>
      <c r="E51" s="37"/>
      <c r="F51" s="196"/>
      <c r="G51" s="196"/>
      <c r="H51" s="196"/>
      <c r="I51" s="196"/>
      <c r="J51" s="196"/>
      <c r="K51" s="196"/>
      <c r="L51" s="196"/>
      <c r="M51" s="196"/>
    </row>
    <row r="52" spans="1:13">
      <c r="A52" s="15"/>
      <c r="B52" s="246"/>
      <c r="C52" s="247"/>
      <c r="D52" s="199"/>
      <c r="E52" s="196"/>
      <c r="F52" s="196"/>
      <c r="G52" s="196"/>
      <c r="H52" s="196"/>
      <c r="I52" s="196"/>
      <c r="J52" s="196"/>
      <c r="K52" s="196"/>
      <c r="L52" s="196"/>
      <c r="M52" s="196"/>
    </row>
    <row r="53" spans="1:13">
      <c r="A53" s="15"/>
      <c r="B53" s="213"/>
      <c r="C53" s="111"/>
      <c r="D53" s="199"/>
      <c r="E53" s="196"/>
      <c r="F53" s="196"/>
      <c r="G53" s="196"/>
      <c r="H53" s="196"/>
      <c r="I53" s="196"/>
      <c r="J53" s="196"/>
      <c r="K53" s="196"/>
      <c r="L53" s="196"/>
      <c r="M53" s="196"/>
    </row>
    <row r="54" spans="1:13">
      <c r="A54" s="16"/>
      <c r="B54" s="167"/>
      <c r="C54" s="31"/>
      <c r="D54" s="199"/>
      <c r="E54" s="37"/>
      <c r="F54" s="196"/>
      <c r="G54" s="196"/>
      <c r="H54" s="196"/>
      <c r="I54" s="196"/>
      <c r="J54" s="196"/>
      <c r="K54" s="196"/>
      <c r="L54" s="196"/>
      <c r="M54" s="196"/>
    </row>
    <row r="55" spans="1:13">
      <c r="A55" s="15"/>
      <c r="B55" s="12"/>
      <c r="C55" s="29"/>
      <c r="D55" s="199"/>
      <c r="E55" s="24"/>
      <c r="F55" s="24"/>
      <c r="G55" s="24"/>
      <c r="H55" s="24"/>
      <c r="I55" s="24"/>
      <c r="J55" s="24"/>
      <c r="K55" s="24"/>
      <c r="L55" s="24"/>
      <c r="M55" s="24"/>
    </row>
    <row r="56" spans="1:13">
      <c r="A56" s="16"/>
      <c r="B56" s="29"/>
      <c r="C56" s="29"/>
      <c r="D56" s="3"/>
      <c r="E56" s="197"/>
      <c r="F56" s="197"/>
      <c r="G56" s="197"/>
      <c r="H56" s="197"/>
      <c r="I56" s="197"/>
      <c r="J56" s="197"/>
      <c r="K56" s="197"/>
      <c r="L56" s="197"/>
      <c r="M56" s="197"/>
    </row>
    <row r="57" spans="1:13">
      <c r="A57" s="15"/>
      <c r="B57" s="29"/>
      <c r="C57" s="29"/>
      <c r="D57" s="31"/>
      <c r="E57" s="82"/>
      <c r="F57" s="82"/>
      <c r="G57" s="82"/>
      <c r="H57" s="82"/>
      <c r="I57" s="82"/>
      <c r="J57" s="82"/>
      <c r="K57" s="82"/>
      <c r="L57" s="82"/>
      <c r="M57" s="82"/>
    </row>
    <row r="58" spans="1:13">
      <c r="A58" s="16"/>
      <c r="B58" s="29"/>
      <c r="C58" s="29"/>
      <c r="D58" s="31"/>
      <c r="E58" s="82"/>
      <c r="F58" s="82"/>
      <c r="G58" s="82"/>
      <c r="H58" s="82"/>
      <c r="I58" s="82"/>
      <c r="J58" s="82"/>
      <c r="K58" s="82"/>
      <c r="L58" s="82"/>
      <c r="M58" s="82"/>
    </row>
    <row r="59" spans="1:13">
      <c r="A59" s="63"/>
      <c r="B59" s="63"/>
      <c r="C59" s="63"/>
      <c r="D59" s="63"/>
      <c r="E59" s="63"/>
      <c r="F59" s="63"/>
      <c r="G59" s="63"/>
      <c r="H59" s="63"/>
      <c r="I59" s="63"/>
      <c r="J59" s="63"/>
      <c r="K59" s="63"/>
      <c r="L59" s="63"/>
      <c r="M59" s="63"/>
    </row>
    <row r="60" spans="1:13">
      <c r="A60" s="63"/>
      <c r="B60" s="63"/>
      <c r="C60" s="63"/>
      <c r="D60" s="63"/>
      <c r="E60" s="63"/>
      <c r="F60" s="63"/>
      <c r="G60" s="63"/>
      <c r="H60" s="63"/>
      <c r="I60" s="63"/>
      <c r="J60" s="63"/>
      <c r="K60" s="63"/>
      <c r="L60" s="63"/>
      <c r="M60" s="63"/>
    </row>
    <row r="61" spans="1:13">
      <c r="A61" s="63"/>
      <c r="B61" s="63"/>
      <c r="C61" s="63"/>
      <c r="D61" s="63"/>
      <c r="E61" s="63"/>
      <c r="F61" s="63"/>
      <c r="G61" s="63"/>
      <c r="H61" s="63"/>
      <c r="I61" s="63"/>
      <c r="J61" s="63"/>
      <c r="K61" s="63"/>
      <c r="L61" s="63"/>
      <c r="M61" s="63"/>
    </row>
    <row r="62" spans="1:13">
      <c r="A62" s="63"/>
      <c r="B62" s="63"/>
      <c r="C62" s="63"/>
      <c r="D62" s="63"/>
      <c r="E62" s="63"/>
      <c r="F62" s="63"/>
      <c r="G62" s="63"/>
      <c r="H62" s="63"/>
      <c r="I62" s="63"/>
      <c r="J62" s="63"/>
      <c r="K62" s="63"/>
      <c r="L62" s="63"/>
      <c r="M62" s="63"/>
    </row>
    <row r="63" spans="1:13">
      <c r="A63" s="63"/>
      <c r="B63" s="63"/>
      <c r="C63" s="63"/>
      <c r="D63" s="63"/>
      <c r="E63" s="63"/>
      <c r="F63" s="63"/>
      <c r="G63" s="63"/>
      <c r="H63" s="63"/>
      <c r="I63" s="63"/>
      <c r="J63" s="63"/>
      <c r="K63" s="63"/>
      <c r="L63" s="63"/>
      <c r="M63" s="63"/>
    </row>
    <row r="64" spans="1:13">
      <c r="A64" s="63"/>
      <c r="B64" s="63"/>
      <c r="C64" s="63"/>
      <c r="D64" s="63"/>
      <c r="E64" s="63"/>
      <c r="F64" s="63"/>
      <c r="G64" s="63"/>
      <c r="H64" s="63"/>
      <c r="I64" s="63"/>
      <c r="J64" s="63"/>
      <c r="K64" s="63"/>
      <c r="L64" s="63"/>
      <c r="M64" s="63"/>
    </row>
  </sheetData>
  <mergeCells count="3">
    <mergeCell ref="B41:C41"/>
    <mergeCell ref="A49:D49"/>
    <mergeCell ref="B52:C52"/>
  </mergeCells>
  <pageMargins left="0.7" right="0.7" top="0.75" bottom="0.75" header="0.3" footer="0.3"/>
  <pageSetup paperSize="9" scale="8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696"/>
  <sheetViews>
    <sheetView view="pageBreakPreview" zoomScaleNormal="100" zoomScaleSheetLayoutView="100" zoomScalePageLayoutView="75" workbookViewId="0">
      <pane ySplit="2" topLeftCell="A3" activePane="bottomLeft" state="frozen"/>
      <selection pane="bottomLeft" activeCell="I1" sqref="I1"/>
    </sheetView>
  </sheetViews>
  <sheetFormatPr defaultColWidth="8.88671875" defaultRowHeight="13.2"/>
  <cols>
    <col min="1" max="1" width="5.109375" style="19" customWidth="1"/>
    <col min="2" max="2" width="13.88671875" style="3" customWidth="1"/>
    <col min="3" max="3" width="28.33203125" style="3" customWidth="1"/>
    <col min="4" max="4" width="25.88671875" style="3" customWidth="1"/>
    <col min="5" max="5" width="10.33203125" style="37" customWidth="1"/>
    <col min="6" max="6" width="9.88671875" style="37" customWidth="1"/>
    <col min="7" max="7" width="10.6640625" style="37" customWidth="1"/>
    <col min="8" max="8" width="11" style="37" customWidth="1"/>
    <col min="9" max="9" width="9.88671875" style="37" customWidth="1"/>
    <col min="10" max="11" width="10" style="37" customWidth="1"/>
    <col min="12" max="12" width="10.109375" style="37" customWidth="1"/>
    <col min="13" max="13" width="10.88671875" style="37" customWidth="1"/>
    <col min="14" max="16384" width="8.88671875" style="3"/>
  </cols>
  <sheetData>
    <row r="1" spans="1:14" s="1" customFormat="1" ht="13.8" thickBot="1">
      <c r="A1" s="14" t="s">
        <v>339</v>
      </c>
      <c r="B1" s="10"/>
      <c r="C1" s="10"/>
      <c r="D1" s="10"/>
      <c r="E1" s="36"/>
      <c r="F1" s="36"/>
      <c r="G1" s="36"/>
      <c r="H1" s="36"/>
      <c r="I1" s="36"/>
      <c r="J1" s="36"/>
      <c r="K1" s="36"/>
      <c r="L1" s="36"/>
      <c r="M1" s="36"/>
      <c r="N1" s="4"/>
    </row>
    <row r="2" spans="1:14" s="2" customFormat="1" ht="26.4">
      <c r="A2" s="20" t="s">
        <v>1</v>
      </c>
      <c r="B2" s="11" t="s">
        <v>2</v>
      </c>
      <c r="C2" s="11" t="s">
        <v>242</v>
      </c>
      <c r="D2" s="11" t="s">
        <v>0</v>
      </c>
      <c r="E2" s="11" t="s">
        <v>4</v>
      </c>
      <c r="F2" s="11">
        <v>2020</v>
      </c>
      <c r="G2" s="11">
        <v>2021</v>
      </c>
      <c r="H2" s="11">
        <v>2022</v>
      </c>
      <c r="I2" s="11">
        <v>2023</v>
      </c>
      <c r="J2" s="11">
        <v>2024</v>
      </c>
      <c r="K2" s="11">
        <v>2025</v>
      </c>
      <c r="L2" s="11">
        <v>2026</v>
      </c>
      <c r="M2" s="11" t="s">
        <v>10</v>
      </c>
      <c r="N2" s="5"/>
    </row>
    <row r="3" spans="1:14" s="27" customFormat="1">
      <c r="A3" s="15"/>
      <c r="B3" s="111" t="s">
        <v>6</v>
      </c>
      <c r="C3" s="103"/>
      <c r="D3" s="111"/>
      <c r="E3" s="30"/>
      <c r="F3" s="30"/>
      <c r="G3" s="30"/>
      <c r="H3" s="30"/>
      <c r="I3" s="30"/>
      <c r="J3" s="30"/>
      <c r="K3" s="30"/>
      <c r="L3" s="30"/>
      <c r="M3" s="30"/>
      <c r="N3" s="26"/>
    </row>
    <row r="4" spans="1:14" s="27" customFormat="1">
      <c r="A4" s="15"/>
      <c r="B4" s="111"/>
      <c r="C4" s="103"/>
      <c r="D4" s="111"/>
      <c r="E4" s="30"/>
      <c r="F4" s="30"/>
      <c r="G4" s="30"/>
      <c r="H4" s="30"/>
      <c r="I4" s="30"/>
      <c r="J4" s="30"/>
      <c r="K4" s="30"/>
      <c r="L4" s="30"/>
      <c r="M4" s="30"/>
      <c r="N4" s="26"/>
    </row>
    <row r="5" spans="1:14" customFormat="1">
      <c r="A5" s="15">
        <v>1</v>
      </c>
      <c r="B5" s="12" t="s">
        <v>3</v>
      </c>
      <c r="C5" s="32"/>
      <c r="D5" s="34"/>
      <c r="E5" s="93"/>
      <c r="F5" s="93"/>
      <c r="G5" s="93"/>
      <c r="H5" s="93"/>
      <c r="I5" s="93"/>
      <c r="J5" s="93"/>
      <c r="K5" s="93"/>
      <c r="L5" s="93"/>
      <c r="M5" s="93"/>
      <c r="N5" s="4"/>
    </row>
    <row r="6" spans="1:14" customFormat="1">
      <c r="A6" s="15"/>
      <c r="B6" s="12"/>
      <c r="C6" s="32"/>
      <c r="D6" s="34"/>
      <c r="E6" s="93"/>
      <c r="F6" s="93"/>
      <c r="G6" s="93"/>
      <c r="H6" s="93"/>
      <c r="I6" s="93"/>
      <c r="J6" s="93"/>
      <c r="K6" s="93"/>
      <c r="L6" s="93"/>
      <c r="M6" s="93"/>
      <c r="N6" s="4"/>
    </row>
    <row r="7" spans="1:14" customFormat="1" ht="66">
      <c r="A7" s="16">
        <v>1.1000000000000001</v>
      </c>
      <c r="B7" s="29" t="s">
        <v>7</v>
      </c>
      <c r="C7" s="31" t="s">
        <v>486</v>
      </c>
      <c r="D7" s="31" t="s">
        <v>244</v>
      </c>
      <c r="E7" s="95"/>
      <c r="F7" s="95">
        <v>1500</v>
      </c>
      <c r="G7" s="95"/>
      <c r="H7" s="95">
        <v>1500</v>
      </c>
      <c r="I7" s="95"/>
      <c r="J7" s="95">
        <v>1500</v>
      </c>
      <c r="K7" s="95"/>
      <c r="L7" s="95">
        <v>1500</v>
      </c>
      <c r="M7" s="95">
        <v>1500</v>
      </c>
      <c r="N7" s="4"/>
    </row>
    <row r="8" spans="1:14" customFormat="1">
      <c r="A8" s="16"/>
      <c r="B8" s="29"/>
      <c r="C8" s="31"/>
      <c r="D8" s="31"/>
      <c r="E8" s="95"/>
      <c r="F8" s="95"/>
      <c r="G8" s="95"/>
      <c r="H8" s="95"/>
      <c r="I8" s="95"/>
      <c r="J8" s="95"/>
      <c r="K8" s="95"/>
      <c r="L8" s="95"/>
      <c r="M8" s="95"/>
      <c r="N8" s="4"/>
    </row>
    <row r="9" spans="1:14" customFormat="1" ht="92.4">
      <c r="A9" s="16">
        <v>1.2</v>
      </c>
      <c r="B9" s="29" t="s">
        <v>7</v>
      </c>
      <c r="C9" s="31" t="s">
        <v>505</v>
      </c>
      <c r="D9" s="31" t="s">
        <v>506</v>
      </c>
      <c r="E9" s="95"/>
      <c r="F9" s="95"/>
      <c r="G9" s="95"/>
      <c r="H9" s="37"/>
      <c r="I9" s="95">
        <v>4500</v>
      </c>
      <c r="J9" s="95"/>
      <c r="K9" s="95"/>
      <c r="L9" s="95"/>
      <c r="M9" s="95">
        <v>3000</v>
      </c>
      <c r="N9" s="4"/>
    </row>
    <row r="10" spans="1:14" customFormat="1">
      <c r="A10" s="16"/>
      <c r="B10" s="29"/>
      <c r="C10" s="31"/>
      <c r="D10" s="31"/>
      <c r="E10" s="95"/>
      <c r="F10" s="95"/>
      <c r="G10" s="95"/>
      <c r="H10" s="95"/>
      <c r="I10" s="95"/>
      <c r="J10" s="95"/>
      <c r="K10" s="95"/>
      <c r="L10" s="95"/>
      <c r="M10" s="95"/>
      <c r="N10" s="4"/>
    </row>
    <row r="11" spans="1:14" customFormat="1" ht="39.6">
      <c r="A11" s="16">
        <v>1.3</v>
      </c>
      <c r="B11" s="29" t="s">
        <v>7</v>
      </c>
      <c r="C11" s="31" t="s">
        <v>488</v>
      </c>
      <c r="D11" s="31" t="s">
        <v>471</v>
      </c>
      <c r="E11" s="95"/>
      <c r="F11" s="95"/>
      <c r="G11" s="95"/>
      <c r="H11" s="95"/>
      <c r="I11" s="95"/>
      <c r="J11" s="95"/>
      <c r="K11" s="95"/>
      <c r="L11" s="95"/>
      <c r="M11" s="95"/>
      <c r="N11" s="4"/>
    </row>
    <row r="12" spans="1:14" customFormat="1">
      <c r="A12" s="16"/>
      <c r="B12" s="29"/>
      <c r="C12" s="31"/>
      <c r="D12" s="31"/>
      <c r="E12" s="95"/>
      <c r="F12" s="95"/>
      <c r="G12" s="95"/>
      <c r="H12" s="95"/>
      <c r="I12" s="95"/>
      <c r="J12" s="95"/>
      <c r="K12" s="95"/>
      <c r="L12" s="95"/>
      <c r="M12" s="95"/>
      <c r="N12" s="4"/>
    </row>
    <row r="13" spans="1:14" customFormat="1" ht="26.4">
      <c r="A13" s="16">
        <v>1.4</v>
      </c>
      <c r="B13" s="78" t="s">
        <v>7</v>
      </c>
      <c r="C13" s="38" t="s">
        <v>489</v>
      </c>
      <c r="D13" s="38" t="s">
        <v>490</v>
      </c>
      <c r="E13" s="95"/>
      <c r="F13" s="95"/>
      <c r="G13" s="95"/>
      <c r="H13" s="95">
        <v>1500</v>
      </c>
      <c r="I13" s="95"/>
      <c r="J13" s="95"/>
      <c r="K13" s="95"/>
      <c r="L13" s="95">
        <v>1500</v>
      </c>
      <c r="M13" s="95"/>
      <c r="N13" s="4"/>
    </row>
    <row r="14" spans="1:14" customFormat="1">
      <c r="A14" s="16"/>
      <c r="B14" s="29"/>
      <c r="C14" s="31"/>
      <c r="D14" s="31"/>
      <c r="E14" s="95"/>
      <c r="F14" s="95"/>
      <c r="G14" s="95"/>
      <c r="H14" s="95"/>
      <c r="I14" s="95"/>
      <c r="J14" s="95"/>
      <c r="K14" s="95"/>
      <c r="L14" s="95"/>
      <c r="M14" s="95"/>
      <c r="N14" s="4"/>
    </row>
    <row r="15" spans="1:14" customFormat="1" ht="52.8">
      <c r="A15" s="16">
        <v>1.5</v>
      </c>
      <c r="B15" s="78" t="s">
        <v>7</v>
      </c>
      <c r="C15" s="38" t="s">
        <v>491</v>
      </c>
      <c r="D15" s="31" t="s">
        <v>453</v>
      </c>
      <c r="E15" s="30"/>
      <c r="F15" s="30"/>
      <c r="G15" s="30"/>
      <c r="H15" s="97">
        <v>1000</v>
      </c>
      <c r="I15" s="95"/>
      <c r="J15" s="95"/>
      <c r="K15" s="95"/>
      <c r="L15" s="95"/>
      <c r="M15" s="95"/>
      <c r="N15" s="4"/>
    </row>
    <row r="16" spans="1:14" customFormat="1">
      <c r="A16" s="16"/>
      <c r="B16" s="78"/>
      <c r="C16" s="38"/>
      <c r="D16" s="31"/>
      <c r="E16" s="30"/>
      <c r="F16" s="30"/>
      <c r="G16" s="30"/>
      <c r="H16" s="97"/>
      <c r="I16" s="95"/>
      <c r="J16" s="95"/>
      <c r="K16" s="95"/>
      <c r="L16" s="95"/>
      <c r="M16" s="95"/>
      <c r="N16" s="4"/>
    </row>
    <row r="17" spans="1:14" customFormat="1" ht="52.8">
      <c r="A17" s="16">
        <v>1.6</v>
      </c>
      <c r="B17" s="144" t="s">
        <v>312</v>
      </c>
      <c r="C17" s="144" t="s">
        <v>492</v>
      </c>
      <c r="D17" s="145" t="s">
        <v>480</v>
      </c>
      <c r="E17" s="30"/>
      <c r="F17" s="30"/>
      <c r="G17" s="30"/>
      <c r="H17" s="97"/>
      <c r="I17" s="95"/>
      <c r="J17" s="95"/>
      <c r="K17" s="95"/>
      <c r="L17" s="95"/>
      <c r="M17" s="95"/>
      <c r="N17" s="4"/>
    </row>
    <row r="18" spans="1:14" customFormat="1">
      <c r="A18" s="16"/>
      <c r="B18" s="144"/>
      <c r="C18" s="144"/>
      <c r="D18" s="145"/>
      <c r="E18" s="30"/>
      <c r="F18" s="30"/>
      <c r="G18" s="30"/>
      <c r="H18" s="97"/>
      <c r="I18" s="95"/>
      <c r="J18" s="95"/>
      <c r="K18" s="95"/>
      <c r="L18" s="95"/>
      <c r="M18" s="95"/>
      <c r="N18" s="4"/>
    </row>
    <row r="19" spans="1:14" customFormat="1" ht="52.8">
      <c r="A19" s="16">
        <v>1.7</v>
      </c>
      <c r="B19" s="61" t="s">
        <v>451</v>
      </c>
      <c r="C19" s="60" t="s">
        <v>493</v>
      </c>
      <c r="D19" s="38" t="s">
        <v>494</v>
      </c>
      <c r="E19" s="30"/>
      <c r="F19" s="30"/>
      <c r="G19" s="30"/>
      <c r="H19" s="97"/>
      <c r="I19" s="95"/>
      <c r="J19" s="95"/>
      <c r="K19" s="95"/>
      <c r="L19" s="95"/>
      <c r="M19" s="95"/>
      <c r="N19" s="4"/>
    </row>
    <row r="20" spans="1:14" customFormat="1">
      <c r="A20" s="16"/>
      <c r="B20" s="29"/>
      <c r="C20" s="32"/>
      <c r="D20" s="31"/>
      <c r="E20" s="95"/>
      <c r="F20" s="95"/>
      <c r="G20" s="95"/>
      <c r="H20" s="95"/>
      <c r="I20" s="95"/>
      <c r="J20" s="95"/>
      <c r="K20" s="95"/>
      <c r="L20" s="95"/>
      <c r="M20" s="95"/>
      <c r="N20" s="4"/>
    </row>
    <row r="21" spans="1:14" customFormat="1" ht="52.8">
      <c r="A21" s="16">
        <v>1.8</v>
      </c>
      <c r="B21" s="61" t="s">
        <v>8</v>
      </c>
      <c r="C21" s="61" t="s">
        <v>495</v>
      </c>
      <c r="D21" s="31" t="s">
        <v>19</v>
      </c>
      <c r="E21" s="97"/>
      <c r="F21" s="30"/>
      <c r="G21" s="30"/>
      <c r="H21" s="30"/>
      <c r="I21" s="97">
        <v>2500</v>
      </c>
      <c r="J21" s="97"/>
      <c r="K21" s="30"/>
      <c r="L21" s="30"/>
      <c r="M21" s="97">
        <v>2500</v>
      </c>
      <c r="N21" s="4"/>
    </row>
    <row r="22" spans="1:14" customFormat="1">
      <c r="A22" s="16"/>
      <c r="B22" s="29"/>
      <c r="C22" s="31"/>
      <c r="D22" s="31"/>
      <c r="E22" s="78"/>
      <c r="F22" s="38"/>
      <c r="G22" s="79"/>
      <c r="H22" s="38"/>
      <c r="I22" s="95"/>
      <c r="J22" s="95"/>
      <c r="K22" s="95"/>
      <c r="L22" s="95"/>
      <c r="M22" s="95"/>
      <c r="N22" s="4"/>
    </row>
    <row r="23" spans="1:14" customFormat="1" ht="26.4">
      <c r="A23" s="16">
        <v>1.9</v>
      </c>
      <c r="B23" s="29" t="s">
        <v>254</v>
      </c>
      <c r="C23" s="31" t="s">
        <v>496</v>
      </c>
      <c r="D23" s="31" t="s">
        <v>172</v>
      </c>
      <c r="E23" s="95"/>
      <c r="F23" s="95"/>
      <c r="G23" s="95">
        <v>6240</v>
      </c>
      <c r="H23" s="95"/>
      <c r="I23" s="95"/>
      <c r="J23" s="95"/>
      <c r="K23" s="95"/>
      <c r="L23" s="95"/>
      <c r="M23" s="95">
        <v>6240</v>
      </c>
      <c r="N23" s="4"/>
    </row>
    <row r="24" spans="1:14" customFormat="1">
      <c r="A24" s="16"/>
      <c r="B24" s="29"/>
      <c r="C24" s="31"/>
      <c r="D24" s="31"/>
      <c r="E24" s="95"/>
      <c r="F24" s="95"/>
      <c r="G24" s="95"/>
      <c r="H24" s="95"/>
      <c r="I24" s="95"/>
      <c r="J24" s="95"/>
      <c r="K24" s="95"/>
      <c r="L24" s="95"/>
      <c r="M24" s="95"/>
      <c r="N24" s="4"/>
    </row>
    <row r="25" spans="1:14" customFormat="1">
      <c r="A25" s="15">
        <v>2</v>
      </c>
      <c r="B25" s="12" t="s">
        <v>12</v>
      </c>
      <c r="C25" s="31"/>
      <c r="D25" s="31"/>
      <c r="E25" s="95"/>
      <c r="F25" s="95"/>
      <c r="G25" s="95"/>
      <c r="H25" s="95"/>
      <c r="I25" s="95"/>
      <c r="J25" s="95"/>
      <c r="K25" s="95"/>
      <c r="L25" s="95"/>
      <c r="M25" s="95"/>
      <c r="N25" s="4"/>
    </row>
    <row r="26" spans="1:14" customFormat="1">
      <c r="A26" s="16"/>
      <c r="B26" s="29"/>
      <c r="C26" s="31"/>
      <c r="D26" s="31"/>
      <c r="E26" s="95"/>
      <c r="F26" s="95"/>
      <c r="G26" s="78"/>
      <c r="H26" s="38"/>
      <c r="I26" s="79"/>
      <c r="J26" s="38"/>
      <c r="K26" s="95"/>
      <c r="L26" s="95"/>
      <c r="M26" s="95"/>
      <c r="N26" s="4"/>
    </row>
    <row r="27" spans="1:14" customFormat="1" ht="39.6">
      <c r="A27" s="16">
        <v>2.1</v>
      </c>
      <c r="B27" s="29" t="s">
        <v>497</v>
      </c>
      <c r="C27" s="29" t="s">
        <v>498</v>
      </c>
      <c r="D27" s="31" t="s">
        <v>499</v>
      </c>
      <c r="E27" s="95"/>
      <c r="F27" s="95"/>
      <c r="G27" s="95"/>
      <c r="H27" s="95">
        <v>500</v>
      </c>
      <c r="I27" s="95"/>
      <c r="J27" s="95">
        <v>500</v>
      </c>
      <c r="K27" s="95"/>
      <c r="L27" s="95">
        <v>500</v>
      </c>
      <c r="M27" s="95">
        <v>1000</v>
      </c>
      <c r="N27" s="4"/>
    </row>
    <row r="28" spans="1:14" customFormat="1">
      <c r="A28" s="16"/>
      <c r="B28" s="29"/>
      <c r="C28" s="29"/>
      <c r="D28" s="31"/>
      <c r="E28" s="95"/>
      <c r="F28" s="95"/>
      <c r="G28" s="95"/>
      <c r="H28" s="95"/>
      <c r="I28" s="95"/>
      <c r="J28" s="95"/>
      <c r="K28" s="95"/>
      <c r="L28" s="95"/>
      <c r="M28" s="95"/>
      <c r="N28" s="4"/>
    </row>
    <row r="29" spans="1:14" customFormat="1" ht="39.6">
      <c r="A29" s="16">
        <v>2.2000000000000002</v>
      </c>
      <c r="B29" s="29" t="s">
        <v>107</v>
      </c>
      <c r="C29" s="29" t="s">
        <v>314</v>
      </c>
      <c r="D29" s="31" t="s">
        <v>313</v>
      </c>
      <c r="E29" s="95"/>
      <c r="F29" s="95">
        <v>100</v>
      </c>
      <c r="G29" s="95"/>
      <c r="H29" s="95"/>
      <c r="I29" s="95"/>
      <c r="J29" s="95">
        <v>100</v>
      </c>
      <c r="K29" s="95"/>
      <c r="L29" s="95"/>
      <c r="M29" s="95"/>
      <c r="N29" s="4"/>
    </row>
    <row r="30" spans="1:14" customFormat="1">
      <c r="A30" s="16"/>
      <c r="B30" s="29"/>
      <c r="C30" s="29"/>
      <c r="D30" s="31"/>
      <c r="E30" s="95"/>
      <c r="F30" s="95"/>
      <c r="G30" s="95"/>
      <c r="H30" s="95"/>
      <c r="I30" s="95"/>
      <c r="J30" s="95"/>
      <c r="K30" s="95"/>
      <c r="L30" s="95"/>
      <c r="M30" s="95"/>
      <c r="N30" s="4"/>
    </row>
    <row r="31" spans="1:14" customFormat="1" ht="26.4">
      <c r="A31" s="15">
        <v>3</v>
      </c>
      <c r="B31" s="12" t="s">
        <v>260</v>
      </c>
      <c r="C31" s="32"/>
      <c r="D31" s="34"/>
      <c r="E31" s="95"/>
      <c r="F31" s="95"/>
      <c r="G31" s="95"/>
      <c r="H31" s="95"/>
      <c r="I31" s="95"/>
      <c r="J31" s="95"/>
      <c r="K31" s="95"/>
      <c r="L31" s="95"/>
      <c r="M31" s="95"/>
      <c r="N31" s="4"/>
    </row>
    <row r="32" spans="1:14" customFormat="1">
      <c r="A32" s="15"/>
      <c r="B32" s="12"/>
      <c r="C32" s="32"/>
      <c r="D32" s="34"/>
      <c r="E32" s="95"/>
      <c r="F32" s="95"/>
      <c r="G32" s="95"/>
      <c r="H32" s="95"/>
      <c r="I32" s="95"/>
      <c r="J32" s="95"/>
      <c r="K32" s="95"/>
      <c r="L32" s="95"/>
      <c r="M32" s="95"/>
      <c r="N32" s="4"/>
    </row>
    <row r="33" spans="1:14" customFormat="1" ht="39.6">
      <c r="A33" s="16">
        <v>3.1</v>
      </c>
      <c r="B33" s="29" t="s">
        <v>87</v>
      </c>
      <c r="C33" s="29" t="s">
        <v>500</v>
      </c>
      <c r="D33" s="31" t="s">
        <v>306</v>
      </c>
      <c r="E33" s="95"/>
      <c r="F33" s="95"/>
      <c r="G33" s="95" t="s">
        <v>586</v>
      </c>
      <c r="H33" s="37"/>
      <c r="I33" s="95"/>
      <c r="J33" s="95"/>
      <c r="K33" s="95"/>
      <c r="L33" s="95"/>
      <c r="M33" s="95" t="s">
        <v>596</v>
      </c>
      <c r="N33" s="4"/>
    </row>
    <row r="34" spans="1:14" customFormat="1">
      <c r="A34" s="16"/>
      <c r="B34" s="29"/>
      <c r="C34" s="29"/>
      <c r="D34" s="34"/>
      <c r="E34" s="95"/>
      <c r="F34" s="95"/>
      <c r="G34" s="95"/>
      <c r="H34" s="95"/>
      <c r="I34" s="95"/>
      <c r="J34" s="95"/>
      <c r="K34" s="95"/>
      <c r="L34" s="95"/>
      <c r="M34" s="95"/>
      <c r="N34" s="4"/>
    </row>
    <row r="35" spans="1:14" customFormat="1" ht="26.4">
      <c r="A35" s="16">
        <v>3.2</v>
      </c>
      <c r="B35" s="29" t="s">
        <v>315</v>
      </c>
      <c r="C35" s="29" t="s">
        <v>504</v>
      </c>
      <c r="D35" s="31" t="s">
        <v>306</v>
      </c>
      <c r="E35" s="95"/>
      <c r="F35" s="95"/>
      <c r="G35" s="95" t="s">
        <v>586</v>
      </c>
      <c r="H35" s="95"/>
      <c r="I35" s="95"/>
      <c r="J35" s="95"/>
      <c r="K35" s="95"/>
      <c r="L35" s="95"/>
      <c r="M35" s="77" t="s">
        <v>586</v>
      </c>
      <c r="N35" s="4"/>
    </row>
    <row r="36" spans="1:14">
      <c r="A36" s="15"/>
      <c r="B36" s="58"/>
      <c r="C36" s="12"/>
      <c r="D36" s="31"/>
      <c r="E36" s="97"/>
      <c r="F36" s="97"/>
      <c r="G36" s="97"/>
      <c r="H36" s="97"/>
      <c r="I36" s="97"/>
      <c r="J36" s="97"/>
      <c r="K36" s="97"/>
      <c r="L36" s="97"/>
      <c r="M36" s="97"/>
      <c r="N36" s="6"/>
    </row>
    <row r="37" spans="1:14">
      <c r="A37" s="15">
        <v>4</v>
      </c>
      <c r="B37" s="12" t="s">
        <v>5</v>
      </c>
      <c r="C37" s="12"/>
      <c r="D37" s="31"/>
      <c r="E37" s="97"/>
      <c r="F37" s="97"/>
      <c r="G37" s="97"/>
      <c r="H37" s="97"/>
      <c r="I37" s="97"/>
      <c r="J37" s="97"/>
      <c r="K37" s="97"/>
      <c r="L37" s="97"/>
      <c r="M37" s="97"/>
      <c r="N37" s="6"/>
    </row>
    <row r="38" spans="1:14">
      <c r="A38" s="15"/>
      <c r="B38" s="12"/>
      <c r="C38" s="12"/>
      <c r="D38" s="31"/>
      <c r="E38" s="97"/>
      <c r="F38" s="97"/>
      <c r="G38" s="97"/>
      <c r="H38" s="97"/>
      <c r="I38" s="97"/>
      <c r="J38" s="97"/>
      <c r="K38" s="97"/>
      <c r="L38" s="97"/>
      <c r="M38" s="97"/>
      <c r="N38" s="6"/>
    </row>
    <row r="39" spans="1:14" ht="39.6">
      <c r="A39" s="16">
        <v>4.0999999999999996</v>
      </c>
      <c r="B39" s="29" t="s">
        <v>299</v>
      </c>
      <c r="C39" s="29" t="s">
        <v>501</v>
      </c>
      <c r="D39" s="31" t="s">
        <v>503</v>
      </c>
      <c r="E39" s="97"/>
      <c r="F39" s="97"/>
      <c r="G39" s="97"/>
      <c r="H39" s="97">
        <v>3500</v>
      </c>
      <c r="I39" s="97"/>
      <c r="J39" s="97"/>
      <c r="K39" s="97">
        <v>750</v>
      </c>
      <c r="L39" s="97"/>
      <c r="M39" s="97">
        <v>4250</v>
      </c>
      <c r="N39" s="6"/>
    </row>
    <row r="40" spans="1:14">
      <c r="A40" s="16"/>
      <c r="B40" s="29"/>
      <c r="C40" s="29"/>
      <c r="D40" s="31"/>
      <c r="E40" s="97"/>
      <c r="F40" s="97"/>
      <c r="G40" s="97"/>
      <c r="H40" s="97"/>
      <c r="I40" s="97"/>
      <c r="J40" s="97"/>
      <c r="K40" s="97"/>
      <c r="L40" s="97"/>
      <c r="M40" s="97"/>
      <c r="N40" s="6"/>
    </row>
    <row r="41" spans="1:14" ht="66">
      <c r="A41" s="16">
        <v>4.2</v>
      </c>
      <c r="B41" s="29" t="s">
        <v>317</v>
      </c>
      <c r="C41" s="29" t="s">
        <v>318</v>
      </c>
      <c r="D41" s="31" t="s">
        <v>319</v>
      </c>
      <c r="E41" s="97"/>
      <c r="F41" s="97"/>
      <c r="H41" s="97">
        <v>4500</v>
      </c>
      <c r="I41" s="97"/>
      <c r="J41" s="97"/>
      <c r="K41" s="97"/>
      <c r="L41" s="97"/>
      <c r="M41" s="97">
        <v>4500</v>
      </c>
      <c r="N41" s="6"/>
    </row>
    <row r="42" spans="1:14">
      <c r="A42" s="16"/>
      <c r="B42" s="29"/>
      <c r="C42" s="29"/>
      <c r="D42" s="31"/>
      <c r="E42" s="97"/>
      <c r="F42" s="97"/>
      <c r="G42" s="97"/>
      <c r="H42" s="97"/>
      <c r="I42" s="97"/>
      <c r="J42" s="97"/>
      <c r="K42" s="97"/>
      <c r="L42" s="97"/>
      <c r="M42" s="97"/>
      <c r="N42" s="6"/>
    </row>
    <row r="43" spans="1:14" ht="66">
      <c r="A43" s="16">
        <v>4.3</v>
      </c>
      <c r="B43" s="29" t="s">
        <v>320</v>
      </c>
      <c r="C43" s="29" t="s">
        <v>502</v>
      </c>
      <c r="D43" s="29" t="s">
        <v>439</v>
      </c>
      <c r="E43" s="97" t="s">
        <v>583</v>
      </c>
      <c r="F43" s="97">
        <v>500</v>
      </c>
      <c r="G43" s="97" t="s">
        <v>324</v>
      </c>
      <c r="H43" s="97"/>
      <c r="I43" s="97"/>
      <c r="J43" s="97"/>
      <c r="K43" s="97"/>
      <c r="L43" s="97"/>
      <c r="M43" s="97" t="s">
        <v>324</v>
      </c>
      <c r="N43" s="6"/>
    </row>
    <row r="44" spans="1:14">
      <c r="A44" s="94"/>
      <c r="B44" s="29"/>
      <c r="C44" s="29"/>
      <c r="D44" s="31"/>
      <c r="E44" s="97"/>
      <c r="F44" s="97"/>
      <c r="G44" s="97"/>
      <c r="H44" s="97"/>
      <c r="I44" s="97"/>
      <c r="J44" s="97"/>
      <c r="K44" s="97"/>
      <c r="L44" s="97"/>
      <c r="M44" s="97"/>
      <c r="N44" s="6"/>
    </row>
    <row r="45" spans="1:14">
      <c r="A45" s="94"/>
      <c r="B45" s="29"/>
      <c r="C45" s="29"/>
      <c r="D45" s="31"/>
      <c r="E45" s="97"/>
      <c r="F45" s="97"/>
      <c r="G45" s="97"/>
      <c r="H45" s="97"/>
      <c r="I45" s="97"/>
      <c r="J45" s="97"/>
      <c r="K45" s="97"/>
      <c r="L45" s="97"/>
      <c r="M45" s="97"/>
      <c r="N45" s="6"/>
    </row>
    <row r="46" spans="1:14" ht="13.8" thickBot="1">
      <c r="A46" s="240" t="s">
        <v>9</v>
      </c>
      <c r="B46" s="241"/>
      <c r="C46" s="241"/>
      <c r="D46" s="241"/>
      <c r="E46" s="45">
        <f t="shared" ref="E46:M46" si="0">SUM(E3:E43)</f>
        <v>0</v>
      </c>
      <c r="F46" s="45">
        <f t="shared" si="0"/>
        <v>2100</v>
      </c>
      <c r="G46" s="45">
        <f t="shared" si="0"/>
        <v>6240</v>
      </c>
      <c r="H46" s="45">
        <f t="shared" si="0"/>
        <v>12500</v>
      </c>
      <c r="I46" s="45">
        <f t="shared" si="0"/>
        <v>7000</v>
      </c>
      <c r="J46" s="45">
        <f t="shared" si="0"/>
        <v>2100</v>
      </c>
      <c r="K46" s="45">
        <f t="shared" si="0"/>
        <v>750</v>
      </c>
      <c r="L46" s="45">
        <f t="shared" si="0"/>
        <v>3500</v>
      </c>
      <c r="M46" s="45">
        <f t="shared" si="0"/>
        <v>22990</v>
      </c>
      <c r="N46" s="6"/>
    </row>
    <row r="47" spans="1:14">
      <c r="A47" s="98"/>
      <c r="B47" s="50"/>
      <c r="C47" s="50"/>
      <c r="D47" s="54"/>
      <c r="E47" s="99"/>
      <c r="F47" s="99"/>
      <c r="G47" s="99"/>
      <c r="H47" s="99"/>
      <c r="I47" s="99"/>
      <c r="J47" s="99"/>
      <c r="K47" s="99"/>
      <c r="L47" s="99"/>
      <c r="M47" s="99"/>
      <c r="N47" s="6"/>
    </row>
    <row r="48" spans="1:14">
      <c r="A48" s="98"/>
      <c r="B48" s="50"/>
      <c r="C48" s="50"/>
      <c r="D48" s="198"/>
      <c r="E48" s="49"/>
      <c r="F48" s="49"/>
      <c r="G48" s="49"/>
      <c r="H48" s="49"/>
      <c r="I48" s="49"/>
      <c r="J48" s="49"/>
      <c r="K48" s="49"/>
      <c r="L48" s="49"/>
      <c r="M48" s="49"/>
      <c r="N48" s="6"/>
    </row>
    <row r="49" spans="1:14">
      <c r="A49" s="17"/>
      <c r="B49" s="24"/>
      <c r="C49" s="9"/>
      <c r="D49" s="199"/>
      <c r="E49" s="196"/>
      <c r="F49" s="196"/>
      <c r="G49" s="196"/>
      <c r="H49" s="196"/>
      <c r="I49" s="196"/>
      <c r="J49" s="196"/>
      <c r="K49" s="196"/>
      <c r="L49" s="196"/>
      <c r="M49" s="196"/>
      <c r="N49" s="6"/>
    </row>
    <row r="50" spans="1:14">
      <c r="A50" s="17"/>
      <c r="B50" s="24"/>
      <c r="C50" s="9"/>
      <c r="D50" s="199"/>
      <c r="E50" s="196"/>
      <c r="F50" s="196"/>
      <c r="G50" s="196"/>
      <c r="H50" s="196"/>
      <c r="I50" s="196"/>
      <c r="J50" s="196"/>
      <c r="K50" s="196"/>
      <c r="L50" s="196"/>
      <c r="M50" s="196"/>
      <c r="N50" s="6"/>
    </row>
    <row r="51" spans="1:14">
      <c r="A51" s="17"/>
      <c r="B51" s="24"/>
      <c r="C51" s="9"/>
      <c r="D51" s="199"/>
      <c r="F51" s="196"/>
      <c r="G51" s="196"/>
      <c r="H51" s="196"/>
      <c r="I51" s="196"/>
      <c r="J51" s="196"/>
      <c r="K51" s="196"/>
      <c r="L51" s="196"/>
      <c r="M51" s="196"/>
      <c r="N51" s="6"/>
    </row>
    <row r="52" spans="1:14">
      <c r="A52" s="17"/>
      <c r="B52" s="24"/>
      <c r="C52" s="9"/>
      <c r="D52" s="199"/>
      <c r="E52" s="24"/>
      <c r="F52" s="24"/>
      <c r="G52" s="24"/>
      <c r="H52" s="24"/>
      <c r="I52" s="24"/>
      <c r="J52" s="24"/>
      <c r="K52" s="24"/>
      <c r="L52" s="24"/>
      <c r="M52" s="24"/>
      <c r="N52" s="6"/>
    </row>
    <row r="53" spans="1:14">
      <c r="A53" s="17"/>
      <c r="B53" s="24"/>
      <c r="C53" s="9"/>
      <c r="E53" s="197"/>
      <c r="F53" s="197"/>
      <c r="G53" s="197"/>
      <c r="H53" s="197"/>
      <c r="I53" s="197"/>
      <c r="J53" s="197"/>
      <c r="K53" s="197"/>
      <c r="L53" s="197"/>
      <c r="M53" s="197"/>
      <c r="N53" s="6"/>
    </row>
    <row r="54" spans="1:14">
      <c r="A54" s="17"/>
      <c r="B54" s="24"/>
      <c r="C54" s="9"/>
      <c r="D54" s="41"/>
      <c r="E54" s="24"/>
      <c r="F54" s="24"/>
      <c r="G54" s="24"/>
      <c r="H54" s="24"/>
      <c r="I54" s="24"/>
      <c r="J54" s="24"/>
      <c r="K54" s="24"/>
      <c r="L54" s="24"/>
      <c r="M54" s="24"/>
      <c r="N54" s="6"/>
    </row>
    <row r="55" spans="1:14">
      <c r="A55" s="17"/>
      <c r="B55" s="24"/>
      <c r="C55" s="9"/>
      <c r="D55" s="41"/>
      <c r="E55" s="24"/>
      <c r="F55" s="24"/>
      <c r="G55" s="24"/>
      <c r="H55" s="24"/>
      <c r="I55" s="24"/>
      <c r="J55" s="24"/>
      <c r="K55" s="24"/>
      <c r="L55" s="24"/>
      <c r="M55" s="24"/>
      <c r="N55" s="6"/>
    </row>
    <row r="56" spans="1:14">
      <c r="A56" s="17"/>
      <c r="B56" s="24"/>
      <c r="C56" s="9"/>
      <c r="D56" s="41"/>
      <c r="E56" s="24"/>
      <c r="F56" s="24"/>
      <c r="G56" s="24"/>
      <c r="H56" s="24"/>
      <c r="I56" s="24"/>
      <c r="J56" s="24"/>
      <c r="K56" s="24"/>
      <c r="L56" s="24"/>
      <c r="M56" s="24"/>
      <c r="N56" s="6"/>
    </row>
    <row r="57" spans="1:14">
      <c r="A57" s="17"/>
      <c r="B57" s="24"/>
      <c r="C57" s="9"/>
      <c r="D57" s="41"/>
      <c r="E57" s="24"/>
      <c r="F57" s="24"/>
      <c r="G57" s="24"/>
      <c r="H57" s="24"/>
      <c r="I57" s="24"/>
      <c r="J57" s="24"/>
      <c r="K57" s="24"/>
      <c r="L57" s="24"/>
      <c r="M57" s="24"/>
      <c r="N57" s="6"/>
    </row>
    <row r="58" spans="1:14">
      <c r="A58" s="17"/>
      <c r="B58" s="24"/>
      <c r="C58" s="9"/>
      <c r="D58" s="41"/>
      <c r="E58" s="24"/>
      <c r="F58" s="24"/>
      <c r="G58" s="24"/>
      <c r="H58" s="24"/>
      <c r="I58" s="24"/>
      <c r="J58" s="24"/>
      <c r="K58" s="24"/>
      <c r="L58" s="24"/>
      <c r="M58" s="24"/>
      <c r="N58" s="6"/>
    </row>
    <row r="59" spans="1:14">
      <c r="A59" s="17"/>
      <c r="B59" s="24"/>
      <c r="C59" s="9"/>
      <c r="D59" s="41"/>
      <c r="E59" s="24"/>
      <c r="F59" s="24"/>
      <c r="G59" s="24"/>
      <c r="H59" s="24"/>
      <c r="I59" s="24"/>
      <c r="J59" s="24"/>
      <c r="K59" s="24"/>
      <c r="L59" s="24"/>
      <c r="M59" s="24"/>
      <c r="N59" s="6"/>
    </row>
    <row r="60" spans="1:14">
      <c r="A60" s="17"/>
      <c r="B60" s="24"/>
      <c r="C60" s="9"/>
      <c r="D60" s="41"/>
      <c r="E60" s="24"/>
      <c r="F60" s="24"/>
      <c r="G60" s="24"/>
      <c r="H60" s="24"/>
      <c r="I60" s="24"/>
      <c r="J60" s="24"/>
      <c r="K60" s="24"/>
      <c r="L60" s="24"/>
      <c r="M60" s="24"/>
      <c r="N60" s="6"/>
    </row>
    <row r="61" spans="1:14">
      <c r="A61" s="17"/>
      <c r="B61" s="24"/>
      <c r="C61" s="9"/>
      <c r="D61" s="41"/>
      <c r="E61" s="24"/>
      <c r="F61" s="24"/>
      <c r="G61" s="24"/>
      <c r="H61" s="24"/>
      <c r="I61" s="24"/>
      <c r="J61" s="24"/>
      <c r="K61" s="24"/>
      <c r="L61" s="24"/>
      <c r="M61" s="24"/>
      <c r="N61" s="6"/>
    </row>
    <row r="62" spans="1:14">
      <c r="A62" s="17"/>
      <c r="B62" s="24"/>
      <c r="C62" s="9"/>
      <c r="D62" s="41"/>
      <c r="E62" s="24"/>
      <c r="F62" s="24"/>
      <c r="G62" s="24"/>
      <c r="H62" s="24"/>
      <c r="I62" s="24"/>
      <c r="J62" s="24"/>
      <c r="K62" s="24"/>
      <c r="L62" s="24"/>
      <c r="M62" s="24"/>
      <c r="N62" s="6"/>
    </row>
    <row r="63" spans="1:14">
      <c r="A63" s="17"/>
      <c r="B63" s="24"/>
      <c r="C63" s="9"/>
      <c r="D63" s="41"/>
      <c r="E63" s="24"/>
      <c r="F63" s="24"/>
      <c r="G63" s="24"/>
      <c r="H63" s="24"/>
      <c r="I63" s="24"/>
      <c r="J63" s="24"/>
      <c r="K63" s="24"/>
      <c r="L63" s="24"/>
      <c r="M63" s="24"/>
      <c r="N63" s="6"/>
    </row>
    <row r="64" spans="1:14">
      <c r="A64" s="17"/>
      <c r="B64" s="24"/>
      <c r="C64" s="9"/>
      <c r="D64" s="41"/>
      <c r="E64" s="24"/>
      <c r="F64" s="24"/>
      <c r="G64" s="24"/>
      <c r="H64" s="24"/>
      <c r="I64" s="24"/>
      <c r="J64" s="24"/>
      <c r="K64" s="24"/>
      <c r="L64" s="24"/>
      <c r="M64" s="24"/>
      <c r="N64" s="6"/>
    </row>
    <row r="65" spans="1:14">
      <c r="A65" s="17"/>
      <c r="B65" s="24"/>
      <c r="C65" s="9"/>
      <c r="D65" s="41"/>
      <c r="E65" s="24"/>
      <c r="F65" s="24"/>
      <c r="G65" s="24"/>
      <c r="H65" s="24"/>
      <c r="I65" s="24"/>
      <c r="J65" s="24"/>
      <c r="K65" s="24"/>
      <c r="L65" s="24"/>
      <c r="M65" s="24"/>
      <c r="N65" s="6"/>
    </row>
    <row r="66" spans="1:14">
      <c r="A66" s="17"/>
      <c r="B66" s="24"/>
      <c r="C66" s="9"/>
      <c r="D66" s="41"/>
      <c r="E66" s="24"/>
      <c r="F66" s="24"/>
      <c r="G66" s="24"/>
      <c r="H66" s="24"/>
      <c r="I66" s="24"/>
      <c r="J66" s="24"/>
      <c r="K66" s="24"/>
      <c r="L66" s="24"/>
      <c r="M66" s="24"/>
      <c r="N66" s="6"/>
    </row>
    <row r="67" spans="1:14">
      <c r="A67" s="17"/>
      <c r="B67" s="24"/>
      <c r="C67" s="9"/>
      <c r="D67" s="41"/>
      <c r="E67" s="24"/>
      <c r="F67" s="24"/>
      <c r="G67" s="24"/>
      <c r="H67" s="24"/>
      <c r="I67" s="24"/>
      <c r="J67" s="24"/>
      <c r="K67" s="24"/>
      <c r="L67" s="24"/>
      <c r="M67" s="24"/>
      <c r="N67" s="6"/>
    </row>
    <row r="68" spans="1:14">
      <c r="A68" s="17"/>
      <c r="B68" s="24"/>
      <c r="C68" s="9"/>
      <c r="D68" s="41"/>
      <c r="E68" s="24"/>
      <c r="F68" s="24"/>
      <c r="G68" s="24"/>
      <c r="H68" s="24"/>
      <c r="I68" s="24"/>
      <c r="J68" s="24"/>
      <c r="K68" s="24"/>
      <c r="L68" s="24"/>
      <c r="M68" s="24"/>
      <c r="N68" s="6"/>
    </row>
    <row r="69" spans="1:14">
      <c r="A69" s="17"/>
      <c r="B69" s="24"/>
      <c r="C69" s="9"/>
      <c r="D69" s="41"/>
      <c r="E69" s="24"/>
      <c r="F69" s="24"/>
      <c r="G69" s="24"/>
      <c r="H69" s="24"/>
      <c r="I69" s="24"/>
      <c r="J69" s="24"/>
      <c r="K69" s="24"/>
      <c r="L69" s="24"/>
      <c r="M69" s="24"/>
      <c r="N69" s="6"/>
    </row>
    <row r="70" spans="1:14">
      <c r="A70" s="17"/>
      <c r="B70" s="24"/>
      <c r="C70" s="9"/>
      <c r="D70" s="41"/>
      <c r="E70" s="24"/>
      <c r="F70" s="24"/>
      <c r="G70" s="24"/>
      <c r="H70" s="24"/>
      <c r="I70" s="24"/>
      <c r="J70" s="24"/>
      <c r="K70" s="24"/>
      <c r="L70" s="24"/>
      <c r="M70" s="24"/>
      <c r="N70" s="6"/>
    </row>
    <row r="71" spans="1:14">
      <c r="A71" s="17"/>
      <c r="B71" s="24"/>
      <c r="C71" s="9"/>
      <c r="D71" s="41"/>
      <c r="E71" s="24"/>
      <c r="F71" s="24"/>
      <c r="G71" s="24"/>
      <c r="H71" s="24"/>
      <c r="I71" s="24"/>
      <c r="J71" s="24"/>
      <c r="K71" s="24"/>
      <c r="L71" s="24"/>
      <c r="M71" s="24"/>
      <c r="N71" s="6"/>
    </row>
    <row r="72" spans="1:14">
      <c r="A72" s="17"/>
      <c r="B72" s="24"/>
      <c r="C72" s="9"/>
      <c r="D72" s="41"/>
      <c r="E72" s="24"/>
      <c r="F72" s="24"/>
      <c r="G72" s="24"/>
      <c r="H72" s="24"/>
      <c r="I72" s="24"/>
      <c r="J72" s="24"/>
      <c r="K72" s="24"/>
      <c r="L72" s="24"/>
      <c r="M72" s="24"/>
      <c r="N72" s="6"/>
    </row>
    <row r="73" spans="1:14">
      <c r="A73" s="17"/>
      <c r="B73" s="24"/>
      <c r="C73" s="9"/>
      <c r="D73" s="41"/>
      <c r="E73" s="24"/>
      <c r="F73" s="24"/>
      <c r="G73" s="24"/>
      <c r="H73" s="24"/>
      <c r="I73" s="24"/>
      <c r="J73" s="24"/>
      <c r="K73" s="24"/>
      <c r="L73" s="24"/>
      <c r="M73" s="24"/>
      <c r="N73" s="6"/>
    </row>
    <row r="74" spans="1:14">
      <c r="A74" s="17"/>
      <c r="B74" s="24"/>
      <c r="C74" s="9"/>
      <c r="D74" s="41"/>
      <c r="E74" s="24"/>
      <c r="F74" s="24"/>
      <c r="G74" s="24"/>
      <c r="H74" s="24"/>
      <c r="I74" s="24"/>
      <c r="J74" s="24"/>
      <c r="K74" s="24"/>
      <c r="L74" s="24"/>
      <c r="M74" s="24"/>
      <c r="N74" s="6"/>
    </row>
    <row r="75" spans="1:14">
      <c r="A75" s="17"/>
      <c r="B75" s="24"/>
      <c r="C75" s="9"/>
      <c r="D75" s="41"/>
      <c r="E75" s="24"/>
      <c r="F75" s="24"/>
      <c r="G75" s="24"/>
      <c r="H75" s="24"/>
      <c r="I75" s="24"/>
      <c r="J75" s="24"/>
      <c r="K75" s="24"/>
      <c r="L75" s="24"/>
      <c r="M75" s="24"/>
      <c r="N75" s="6"/>
    </row>
    <row r="76" spans="1:14">
      <c r="A76" s="17"/>
      <c r="B76" s="24"/>
      <c r="C76" s="9"/>
      <c r="D76" s="41"/>
      <c r="E76" s="24"/>
      <c r="F76" s="24"/>
      <c r="G76" s="24"/>
      <c r="H76" s="24"/>
      <c r="I76" s="24"/>
      <c r="J76" s="24"/>
      <c r="K76" s="24"/>
      <c r="L76" s="24"/>
      <c r="M76" s="24"/>
      <c r="N76" s="6"/>
    </row>
    <row r="77" spans="1:14">
      <c r="A77" s="17"/>
      <c r="B77" s="24"/>
      <c r="C77" s="9"/>
      <c r="D77" s="41"/>
      <c r="E77" s="24"/>
      <c r="F77" s="24"/>
      <c r="G77" s="24"/>
      <c r="H77" s="24"/>
      <c r="I77" s="24"/>
      <c r="J77" s="24"/>
      <c r="K77" s="24"/>
      <c r="L77" s="24"/>
      <c r="M77" s="24"/>
      <c r="N77" s="6"/>
    </row>
    <row r="78" spans="1:14">
      <c r="A78" s="17"/>
      <c r="B78" s="24"/>
      <c r="C78" s="9"/>
      <c r="D78" s="41"/>
      <c r="E78" s="24"/>
      <c r="F78" s="24"/>
      <c r="G78" s="24"/>
      <c r="H78" s="24"/>
      <c r="I78" s="24"/>
      <c r="J78" s="24"/>
      <c r="K78" s="24"/>
      <c r="L78" s="24"/>
      <c r="M78" s="24"/>
      <c r="N78" s="6"/>
    </row>
    <row r="79" spans="1:14">
      <c r="A79" s="17"/>
      <c r="B79" s="24"/>
      <c r="C79" s="9"/>
      <c r="D79" s="41"/>
      <c r="E79" s="24"/>
      <c r="F79" s="24"/>
      <c r="G79" s="24"/>
      <c r="H79" s="24"/>
      <c r="I79" s="24"/>
      <c r="J79" s="24"/>
      <c r="K79" s="24"/>
      <c r="L79" s="24"/>
      <c r="M79" s="24"/>
      <c r="N79" s="6"/>
    </row>
    <row r="80" spans="1:14">
      <c r="A80" s="17"/>
      <c r="B80" s="24"/>
      <c r="C80" s="9"/>
      <c r="D80" s="41"/>
      <c r="E80" s="24"/>
      <c r="F80" s="24"/>
      <c r="G80" s="24"/>
      <c r="H80" s="24"/>
      <c r="I80" s="24"/>
      <c r="J80" s="24"/>
      <c r="K80" s="24"/>
      <c r="L80" s="24"/>
      <c r="M80" s="24"/>
      <c r="N80" s="6"/>
    </row>
    <row r="81" spans="1:14">
      <c r="A81" s="17"/>
      <c r="B81" s="24"/>
      <c r="C81" s="9"/>
      <c r="D81" s="41"/>
      <c r="E81" s="24"/>
      <c r="F81" s="24"/>
      <c r="G81" s="24"/>
      <c r="H81" s="24"/>
      <c r="I81" s="24"/>
      <c r="J81" s="24"/>
      <c r="K81" s="24"/>
      <c r="L81" s="24"/>
      <c r="M81" s="24"/>
      <c r="N81" s="6"/>
    </row>
    <row r="82" spans="1:14">
      <c r="A82" s="17"/>
      <c r="B82" s="24"/>
      <c r="C82" s="9"/>
      <c r="D82" s="41"/>
      <c r="E82" s="24"/>
      <c r="F82" s="24"/>
      <c r="G82" s="24"/>
      <c r="H82" s="24"/>
      <c r="I82" s="24"/>
      <c r="J82" s="24"/>
      <c r="K82" s="24"/>
      <c r="L82" s="24"/>
      <c r="M82" s="24"/>
      <c r="N82" s="6"/>
    </row>
    <row r="83" spans="1:14">
      <c r="A83" s="17"/>
      <c r="B83" s="24"/>
      <c r="C83" s="9"/>
      <c r="D83" s="41"/>
      <c r="E83" s="24"/>
      <c r="F83" s="24"/>
      <c r="G83" s="24"/>
      <c r="H83" s="24"/>
      <c r="I83" s="24"/>
      <c r="J83" s="24"/>
      <c r="K83" s="24"/>
      <c r="L83" s="24"/>
      <c r="M83" s="24"/>
      <c r="N83" s="6"/>
    </row>
    <row r="84" spans="1:14">
      <c r="A84" s="17"/>
      <c r="B84" s="24"/>
      <c r="C84" s="9"/>
      <c r="D84" s="41"/>
      <c r="E84" s="24"/>
      <c r="F84" s="24"/>
      <c r="G84" s="24"/>
      <c r="H84" s="24"/>
      <c r="I84" s="24"/>
      <c r="J84" s="24"/>
      <c r="K84" s="24"/>
      <c r="L84" s="24"/>
      <c r="M84" s="24"/>
      <c r="N84" s="6"/>
    </row>
    <row r="85" spans="1:14">
      <c r="A85" s="17"/>
      <c r="B85" s="24"/>
      <c r="C85" s="9"/>
      <c r="D85" s="41"/>
      <c r="E85" s="24"/>
      <c r="F85" s="24"/>
      <c r="G85" s="24"/>
      <c r="H85" s="24"/>
      <c r="I85" s="24"/>
      <c r="J85" s="24"/>
      <c r="K85" s="24"/>
      <c r="L85" s="24"/>
      <c r="M85" s="24"/>
      <c r="N85" s="6"/>
    </row>
    <row r="86" spans="1:14">
      <c r="A86" s="17"/>
      <c r="B86" s="24"/>
      <c r="C86" s="9"/>
      <c r="D86" s="41"/>
      <c r="E86" s="24"/>
      <c r="F86" s="24"/>
      <c r="G86" s="24"/>
      <c r="H86" s="24"/>
      <c r="I86" s="24"/>
      <c r="J86" s="24"/>
      <c r="K86" s="24"/>
      <c r="L86" s="24"/>
      <c r="M86" s="24"/>
      <c r="N86" s="6"/>
    </row>
    <row r="87" spans="1:14">
      <c r="A87" s="17"/>
      <c r="B87" s="24"/>
      <c r="C87" s="9"/>
      <c r="D87" s="41"/>
      <c r="E87" s="24"/>
      <c r="F87" s="24"/>
      <c r="G87" s="24"/>
      <c r="H87" s="24"/>
      <c r="I87" s="24"/>
      <c r="J87" s="24"/>
      <c r="K87" s="24"/>
      <c r="L87" s="24"/>
      <c r="M87" s="24"/>
      <c r="N87" s="6"/>
    </row>
    <row r="88" spans="1:14">
      <c r="A88" s="17"/>
      <c r="B88" s="24"/>
      <c r="C88" s="9"/>
      <c r="D88" s="41"/>
      <c r="E88" s="24"/>
      <c r="F88" s="24"/>
      <c r="G88" s="24"/>
      <c r="H88" s="24"/>
      <c r="I88" s="24"/>
      <c r="J88" s="24"/>
      <c r="K88" s="24"/>
      <c r="L88" s="24"/>
      <c r="M88" s="24"/>
      <c r="N88" s="6"/>
    </row>
    <row r="89" spans="1:14">
      <c r="A89" s="17"/>
      <c r="B89" s="9"/>
      <c r="C89" s="9"/>
      <c r="D89" s="41"/>
      <c r="E89" s="24"/>
      <c r="F89" s="24"/>
      <c r="G89" s="24"/>
      <c r="H89" s="24"/>
      <c r="I89" s="24"/>
      <c r="J89" s="24"/>
      <c r="K89" s="24"/>
      <c r="L89" s="24"/>
      <c r="M89" s="24"/>
      <c r="N89" s="6"/>
    </row>
    <row r="90" spans="1:14">
      <c r="A90" s="17"/>
      <c r="B90" s="9"/>
      <c r="C90" s="9"/>
      <c r="D90" s="41"/>
      <c r="E90" s="24"/>
      <c r="F90" s="24"/>
      <c r="G90" s="24"/>
      <c r="H90" s="24"/>
      <c r="I90" s="24"/>
      <c r="J90" s="24"/>
      <c r="K90" s="24"/>
      <c r="L90" s="24"/>
      <c r="M90" s="24"/>
      <c r="N90" s="6"/>
    </row>
    <row r="91" spans="1:14">
      <c r="A91" s="17"/>
      <c r="B91" s="9"/>
      <c r="C91" s="9"/>
      <c r="D91" s="41"/>
      <c r="E91" s="24"/>
      <c r="F91" s="24"/>
      <c r="G91" s="24"/>
      <c r="H91" s="24"/>
      <c r="I91" s="24"/>
      <c r="J91" s="24"/>
      <c r="K91" s="24"/>
      <c r="L91" s="24"/>
      <c r="M91" s="24"/>
      <c r="N91" s="6"/>
    </row>
    <row r="92" spans="1:14">
      <c r="A92" s="17"/>
      <c r="B92" s="9"/>
      <c r="C92" s="9"/>
      <c r="D92" s="41"/>
      <c r="E92" s="24"/>
      <c r="F92" s="24"/>
      <c r="G92" s="24"/>
      <c r="H92" s="24"/>
      <c r="I92" s="24"/>
      <c r="J92" s="24"/>
      <c r="K92" s="24"/>
      <c r="L92" s="24"/>
      <c r="M92" s="24"/>
      <c r="N92" s="6"/>
    </row>
    <row r="93" spans="1:14">
      <c r="A93" s="17"/>
      <c r="B93" s="9"/>
      <c r="C93" s="9"/>
      <c r="D93" s="41"/>
      <c r="E93" s="24"/>
      <c r="F93" s="24"/>
      <c r="G93" s="24"/>
      <c r="H93" s="24"/>
      <c r="I93" s="24"/>
      <c r="J93" s="24"/>
      <c r="K93" s="24"/>
      <c r="L93" s="24"/>
      <c r="M93" s="24"/>
      <c r="N93" s="6"/>
    </row>
    <row r="94" spans="1:14">
      <c r="A94" s="17"/>
      <c r="B94" s="9"/>
      <c r="C94" s="9"/>
      <c r="D94" s="41"/>
      <c r="E94" s="24"/>
      <c r="F94" s="24"/>
      <c r="G94" s="24"/>
      <c r="H94" s="24"/>
      <c r="I94" s="24"/>
      <c r="J94" s="24"/>
      <c r="K94" s="24"/>
      <c r="L94" s="24"/>
      <c r="M94" s="24"/>
      <c r="N94" s="6"/>
    </row>
    <row r="95" spans="1:14">
      <c r="A95" s="17"/>
      <c r="B95" s="9"/>
      <c r="C95" s="9"/>
      <c r="D95" s="41"/>
      <c r="E95" s="24"/>
      <c r="F95" s="24"/>
      <c r="G95" s="24"/>
      <c r="H95" s="24"/>
      <c r="I95" s="24"/>
      <c r="J95" s="24"/>
      <c r="K95" s="24"/>
      <c r="L95" s="24"/>
      <c r="M95" s="24"/>
      <c r="N95" s="6"/>
    </row>
    <row r="96" spans="1:14">
      <c r="A96" s="17"/>
      <c r="B96" s="9"/>
      <c r="C96" s="9"/>
      <c r="D96" s="41"/>
      <c r="E96" s="24"/>
      <c r="F96" s="24"/>
      <c r="G96" s="24"/>
      <c r="H96" s="24"/>
      <c r="I96" s="24"/>
      <c r="J96" s="24"/>
      <c r="K96" s="24"/>
      <c r="L96" s="24"/>
      <c r="M96" s="24"/>
      <c r="N96" s="6"/>
    </row>
    <row r="97" spans="1:14">
      <c r="A97" s="17"/>
      <c r="B97" s="9"/>
      <c r="C97" s="9"/>
      <c r="D97" s="41"/>
      <c r="E97" s="24"/>
      <c r="F97" s="24"/>
      <c r="G97" s="24"/>
      <c r="H97" s="24"/>
      <c r="I97" s="24"/>
      <c r="J97" s="24"/>
      <c r="K97" s="24"/>
      <c r="L97" s="24"/>
      <c r="M97" s="24"/>
      <c r="N97" s="6"/>
    </row>
    <row r="98" spans="1:14">
      <c r="A98" s="17"/>
      <c r="B98" s="9"/>
      <c r="C98" s="9"/>
      <c r="D98" s="41"/>
      <c r="E98" s="24"/>
      <c r="F98" s="24"/>
      <c r="G98" s="24"/>
      <c r="H98" s="24"/>
      <c r="I98" s="24"/>
      <c r="J98" s="24"/>
      <c r="K98" s="24"/>
      <c r="L98" s="24"/>
      <c r="M98" s="24"/>
      <c r="N98" s="6"/>
    </row>
    <row r="99" spans="1:14">
      <c r="A99" s="17"/>
      <c r="B99" s="9"/>
      <c r="C99" s="9"/>
      <c r="D99" s="41"/>
      <c r="E99" s="24"/>
      <c r="F99" s="24"/>
      <c r="G99" s="24"/>
      <c r="H99" s="24"/>
      <c r="I99" s="24"/>
      <c r="J99" s="24"/>
      <c r="K99" s="24"/>
      <c r="L99" s="24"/>
      <c r="M99" s="24"/>
      <c r="N99" s="6"/>
    </row>
    <row r="100" spans="1:14">
      <c r="A100" s="17"/>
      <c r="B100" s="9"/>
      <c r="C100" s="9"/>
      <c r="D100" s="41"/>
      <c r="E100" s="24"/>
      <c r="F100" s="24"/>
      <c r="G100" s="24"/>
      <c r="H100" s="24"/>
      <c r="I100" s="24"/>
      <c r="J100" s="24"/>
      <c r="K100" s="24"/>
      <c r="L100" s="24"/>
      <c r="M100" s="24"/>
      <c r="N100" s="6"/>
    </row>
    <row r="101" spans="1:14">
      <c r="A101" s="17"/>
      <c r="B101" s="9"/>
      <c r="C101" s="9"/>
      <c r="D101" s="41"/>
      <c r="E101" s="24"/>
      <c r="F101" s="24"/>
      <c r="G101" s="24"/>
      <c r="H101" s="24"/>
      <c r="I101" s="24"/>
      <c r="J101" s="24"/>
      <c r="K101" s="24"/>
      <c r="L101" s="24"/>
      <c r="M101" s="24"/>
      <c r="N101" s="7"/>
    </row>
    <row r="102" spans="1:14">
      <c r="A102" s="17"/>
      <c r="B102" s="9"/>
      <c r="C102" s="9"/>
      <c r="D102" s="41"/>
      <c r="E102" s="24"/>
      <c r="F102" s="24"/>
      <c r="G102" s="24"/>
      <c r="H102" s="24"/>
      <c r="I102" s="24"/>
      <c r="J102" s="24"/>
      <c r="K102" s="24"/>
      <c r="L102" s="24"/>
      <c r="M102" s="24"/>
      <c r="N102" s="6"/>
    </row>
    <row r="103" spans="1:14">
      <c r="A103" s="17"/>
      <c r="B103" s="9"/>
      <c r="C103" s="9"/>
      <c r="D103" s="41"/>
      <c r="E103" s="24"/>
      <c r="F103" s="24"/>
      <c r="G103" s="24"/>
      <c r="H103" s="24"/>
      <c r="I103" s="24"/>
      <c r="J103" s="24"/>
      <c r="K103" s="24"/>
      <c r="L103" s="24"/>
      <c r="M103" s="24"/>
      <c r="N103" s="7"/>
    </row>
    <row r="104" spans="1:14">
      <c r="A104" s="17"/>
      <c r="B104" s="9"/>
      <c r="C104" s="9"/>
      <c r="D104" s="41"/>
      <c r="E104" s="24"/>
      <c r="F104" s="24"/>
      <c r="G104" s="24"/>
      <c r="H104" s="24"/>
      <c r="I104" s="24"/>
      <c r="J104" s="24"/>
      <c r="K104" s="24"/>
      <c r="L104" s="24"/>
      <c r="M104" s="24"/>
      <c r="N104" s="7"/>
    </row>
    <row r="105" spans="1:14">
      <c r="A105" s="17"/>
      <c r="B105" s="9"/>
      <c r="C105" s="9"/>
      <c r="D105" s="41"/>
      <c r="E105" s="24"/>
      <c r="F105" s="24"/>
      <c r="G105" s="24"/>
      <c r="H105" s="24"/>
      <c r="I105" s="24"/>
      <c r="J105" s="24"/>
      <c r="K105" s="24"/>
      <c r="L105" s="24"/>
      <c r="M105" s="24"/>
      <c r="N105" s="44"/>
    </row>
    <row r="106" spans="1:14">
      <c r="A106" s="17"/>
      <c r="B106" s="9"/>
      <c r="C106" s="9"/>
      <c r="D106" s="41"/>
      <c r="E106" s="24"/>
      <c r="F106" s="24"/>
      <c r="G106" s="24"/>
      <c r="H106" s="24"/>
      <c r="I106" s="24"/>
      <c r="J106" s="24"/>
      <c r="K106" s="24"/>
      <c r="L106" s="24"/>
      <c r="M106" s="24"/>
      <c r="N106" s="44"/>
    </row>
    <row r="107" spans="1:14">
      <c r="A107" s="17"/>
      <c r="B107" s="9"/>
      <c r="C107" s="9"/>
      <c r="D107" s="41"/>
      <c r="E107" s="24"/>
      <c r="F107" s="24"/>
      <c r="G107" s="24"/>
      <c r="H107" s="24"/>
      <c r="I107" s="24"/>
      <c r="J107" s="24"/>
      <c r="K107" s="24"/>
      <c r="L107" s="24"/>
      <c r="M107" s="24"/>
      <c r="N107" s="44"/>
    </row>
    <row r="108" spans="1:14">
      <c r="A108" s="17"/>
      <c r="B108" s="9"/>
      <c r="C108" s="9"/>
      <c r="D108" s="41"/>
      <c r="E108" s="24"/>
      <c r="F108" s="24"/>
      <c r="G108" s="24"/>
      <c r="H108" s="24"/>
      <c r="I108" s="24"/>
      <c r="J108" s="24"/>
      <c r="K108" s="24"/>
      <c r="L108" s="24"/>
      <c r="M108" s="24"/>
      <c r="N108" s="44"/>
    </row>
    <row r="109" spans="1:14">
      <c r="A109" s="17"/>
      <c r="B109" s="9"/>
      <c r="C109" s="9"/>
      <c r="D109" s="41"/>
      <c r="E109" s="24"/>
      <c r="F109" s="24"/>
      <c r="G109" s="24"/>
      <c r="H109" s="24"/>
      <c r="I109" s="24"/>
      <c r="J109" s="24"/>
      <c r="K109" s="24"/>
      <c r="L109" s="24"/>
      <c r="M109" s="24"/>
      <c r="N109" s="6"/>
    </row>
    <row r="110" spans="1:14">
      <c r="A110" s="17"/>
      <c r="B110" s="9"/>
      <c r="C110" s="9"/>
      <c r="D110" s="41"/>
      <c r="E110" s="24"/>
      <c r="F110" s="24"/>
      <c r="G110" s="24"/>
      <c r="H110" s="24"/>
      <c r="I110" s="24"/>
      <c r="J110" s="24"/>
      <c r="K110" s="24"/>
      <c r="L110" s="24"/>
      <c r="M110" s="24"/>
      <c r="N110" s="6"/>
    </row>
    <row r="111" spans="1:14">
      <c r="A111" s="17"/>
      <c r="B111" s="9"/>
      <c r="C111" s="9"/>
      <c r="D111" s="41"/>
      <c r="E111" s="24"/>
      <c r="F111" s="24"/>
      <c r="G111" s="24"/>
      <c r="H111" s="24"/>
      <c r="I111" s="24"/>
      <c r="J111" s="24"/>
      <c r="K111" s="24"/>
      <c r="L111" s="24"/>
      <c r="M111" s="24"/>
      <c r="N111" s="6"/>
    </row>
    <row r="112" spans="1:14">
      <c r="A112" s="17"/>
      <c r="B112" s="9"/>
      <c r="C112" s="9"/>
      <c r="D112" s="41"/>
      <c r="E112" s="24"/>
      <c r="F112" s="24"/>
      <c r="G112" s="24"/>
      <c r="H112" s="24"/>
      <c r="I112" s="24"/>
      <c r="J112" s="24"/>
      <c r="K112" s="24"/>
      <c r="L112" s="24"/>
      <c r="M112" s="24"/>
      <c r="N112" s="6"/>
    </row>
    <row r="113" spans="1:14">
      <c r="A113" s="17"/>
      <c r="B113" s="9"/>
      <c r="C113" s="9"/>
      <c r="D113" s="41"/>
      <c r="E113" s="24"/>
      <c r="F113" s="24"/>
      <c r="G113" s="24"/>
      <c r="H113" s="24"/>
      <c r="I113" s="24"/>
      <c r="J113" s="24"/>
      <c r="K113" s="24"/>
      <c r="L113" s="24"/>
      <c r="M113" s="24"/>
      <c r="N113" s="6"/>
    </row>
    <row r="114" spans="1:14">
      <c r="A114" s="17"/>
      <c r="B114" s="9"/>
      <c r="C114" s="9"/>
      <c r="D114" s="41"/>
      <c r="E114" s="24"/>
      <c r="F114" s="24"/>
      <c r="G114" s="24"/>
      <c r="H114" s="24"/>
      <c r="I114" s="24"/>
      <c r="J114" s="24"/>
      <c r="K114" s="24"/>
      <c r="L114" s="24"/>
      <c r="M114" s="24"/>
      <c r="N114" s="6"/>
    </row>
    <row r="115" spans="1:14">
      <c r="A115" s="17"/>
      <c r="B115" s="9"/>
      <c r="C115" s="9"/>
      <c r="D115" s="41"/>
      <c r="E115" s="24"/>
      <c r="F115" s="24"/>
      <c r="G115" s="24"/>
      <c r="H115" s="24"/>
      <c r="I115" s="24"/>
      <c r="J115" s="24"/>
      <c r="K115" s="24"/>
      <c r="L115" s="24"/>
      <c r="M115" s="24"/>
      <c r="N115" s="6"/>
    </row>
    <row r="116" spans="1:14">
      <c r="A116" s="17"/>
      <c r="B116" s="9"/>
      <c r="C116" s="9"/>
      <c r="D116" s="41"/>
      <c r="E116" s="24"/>
      <c r="F116" s="24"/>
      <c r="G116" s="24"/>
      <c r="H116" s="24"/>
      <c r="I116" s="24"/>
      <c r="J116" s="24"/>
      <c r="K116" s="24"/>
      <c r="L116" s="24"/>
      <c r="M116" s="24"/>
      <c r="N116" s="6"/>
    </row>
    <row r="117" spans="1:14">
      <c r="A117" s="17"/>
      <c r="B117" s="9"/>
      <c r="C117" s="9"/>
      <c r="D117" s="41"/>
      <c r="E117" s="24"/>
      <c r="F117" s="24"/>
      <c r="G117" s="24"/>
      <c r="H117" s="24"/>
      <c r="I117" s="24"/>
      <c r="J117" s="24"/>
      <c r="K117" s="24"/>
      <c r="L117" s="24"/>
      <c r="M117" s="24"/>
      <c r="N117" s="6"/>
    </row>
    <row r="118" spans="1:14">
      <c r="A118" s="17"/>
      <c r="B118" s="9"/>
      <c r="C118" s="9"/>
      <c r="D118" s="41"/>
      <c r="E118" s="24"/>
      <c r="F118" s="24"/>
      <c r="G118" s="24"/>
      <c r="H118" s="24"/>
      <c r="I118" s="24"/>
      <c r="J118" s="24"/>
      <c r="K118" s="24"/>
      <c r="L118" s="24"/>
      <c r="M118" s="24"/>
      <c r="N118" s="6"/>
    </row>
    <row r="119" spans="1:14">
      <c r="A119" s="17"/>
      <c r="B119" s="9"/>
      <c r="C119" s="9"/>
      <c r="D119" s="41"/>
      <c r="E119" s="24"/>
      <c r="F119" s="24"/>
      <c r="G119" s="24"/>
      <c r="H119" s="24"/>
      <c r="I119" s="24"/>
      <c r="J119" s="24"/>
      <c r="K119" s="24"/>
      <c r="L119" s="24"/>
      <c r="M119" s="24"/>
      <c r="N119" s="6"/>
    </row>
    <row r="120" spans="1:14">
      <c r="A120" s="17"/>
      <c r="B120" s="9"/>
      <c r="C120" s="9"/>
      <c r="D120" s="41"/>
      <c r="E120" s="24"/>
      <c r="F120" s="24"/>
      <c r="G120" s="24"/>
      <c r="H120" s="24"/>
      <c r="I120" s="24"/>
      <c r="J120" s="24"/>
      <c r="K120" s="24"/>
      <c r="L120" s="24"/>
      <c r="M120" s="24"/>
      <c r="N120" s="6"/>
    </row>
    <row r="121" spans="1:14">
      <c r="A121" s="17"/>
      <c r="B121" s="9"/>
      <c r="C121" s="9"/>
      <c r="D121" s="41"/>
      <c r="E121" s="24"/>
      <c r="F121" s="24"/>
      <c r="G121" s="24"/>
      <c r="H121" s="24"/>
      <c r="I121" s="24"/>
      <c r="J121" s="24"/>
      <c r="K121" s="24"/>
      <c r="L121" s="24"/>
      <c r="M121" s="24"/>
      <c r="N121" s="6"/>
    </row>
    <row r="122" spans="1:14">
      <c r="A122" s="17"/>
      <c r="B122" s="9"/>
      <c r="C122" s="9"/>
      <c r="D122" s="41"/>
      <c r="E122" s="24"/>
      <c r="F122" s="24"/>
      <c r="G122" s="24"/>
      <c r="H122" s="24"/>
      <c r="I122" s="24"/>
      <c r="J122" s="24"/>
      <c r="K122" s="24"/>
      <c r="L122" s="24"/>
      <c r="M122" s="24"/>
      <c r="N122" s="6"/>
    </row>
    <row r="123" spans="1:14">
      <c r="A123" s="17"/>
      <c r="B123" s="9"/>
      <c r="C123" s="9"/>
      <c r="D123" s="41"/>
      <c r="E123" s="24"/>
      <c r="F123" s="24"/>
      <c r="G123" s="24"/>
      <c r="H123" s="24"/>
      <c r="I123" s="24"/>
      <c r="J123" s="24"/>
      <c r="K123" s="24"/>
      <c r="L123" s="24"/>
      <c r="M123" s="24"/>
      <c r="N123" s="6"/>
    </row>
    <row r="124" spans="1:14">
      <c r="A124" s="17"/>
      <c r="B124" s="9"/>
      <c r="C124" s="9"/>
      <c r="D124" s="41"/>
      <c r="E124" s="24"/>
      <c r="F124" s="24"/>
      <c r="G124" s="24"/>
      <c r="H124" s="24"/>
      <c r="I124" s="24"/>
      <c r="J124" s="24"/>
      <c r="K124" s="24"/>
      <c r="L124" s="24"/>
      <c r="M124" s="24"/>
      <c r="N124" s="6"/>
    </row>
    <row r="125" spans="1:14">
      <c r="A125" s="17"/>
      <c r="B125" s="9"/>
      <c r="C125" s="9"/>
      <c r="D125" s="41"/>
      <c r="E125" s="24"/>
      <c r="F125" s="24"/>
      <c r="G125" s="24"/>
      <c r="H125" s="24"/>
      <c r="I125" s="24"/>
      <c r="J125" s="24"/>
      <c r="K125" s="24"/>
      <c r="L125" s="24"/>
      <c r="M125" s="24"/>
      <c r="N125" s="6"/>
    </row>
    <row r="126" spans="1:14">
      <c r="A126" s="17"/>
      <c r="B126" s="9"/>
      <c r="C126" s="9"/>
      <c r="D126" s="41"/>
      <c r="E126" s="24"/>
      <c r="F126" s="24"/>
      <c r="G126" s="24"/>
      <c r="H126" s="24"/>
      <c r="I126" s="24"/>
      <c r="J126" s="24"/>
      <c r="K126" s="24"/>
      <c r="L126" s="24"/>
      <c r="M126" s="24"/>
      <c r="N126" s="6"/>
    </row>
    <row r="127" spans="1:14">
      <c r="A127" s="17"/>
      <c r="B127" s="9"/>
      <c r="C127" s="9"/>
      <c r="D127" s="41"/>
      <c r="E127" s="24"/>
      <c r="F127" s="24"/>
      <c r="G127" s="24"/>
      <c r="H127" s="24"/>
      <c r="I127" s="24"/>
      <c r="J127" s="24"/>
      <c r="K127" s="24"/>
      <c r="L127" s="24"/>
      <c r="M127" s="24"/>
      <c r="N127" s="6"/>
    </row>
    <row r="128" spans="1:14">
      <c r="A128" s="17"/>
      <c r="B128" s="9"/>
      <c r="C128" s="9"/>
      <c r="D128" s="41"/>
      <c r="E128" s="24"/>
      <c r="F128" s="24"/>
      <c r="G128" s="24"/>
      <c r="H128" s="24"/>
      <c r="I128" s="24"/>
      <c r="J128" s="24"/>
      <c r="K128" s="24"/>
      <c r="L128" s="24"/>
      <c r="M128" s="24"/>
      <c r="N128" s="6"/>
    </row>
    <row r="129" spans="1:14">
      <c r="A129" s="17"/>
      <c r="B129" s="9"/>
      <c r="C129" s="9"/>
      <c r="D129" s="41"/>
      <c r="E129" s="24"/>
      <c r="F129" s="24"/>
      <c r="G129" s="24"/>
      <c r="H129" s="24"/>
      <c r="I129" s="24"/>
      <c r="J129" s="24"/>
      <c r="K129" s="24"/>
      <c r="L129" s="24"/>
      <c r="M129" s="24"/>
      <c r="N129" s="6"/>
    </row>
    <row r="130" spans="1:14">
      <c r="A130" s="17"/>
      <c r="B130" s="9"/>
      <c r="C130" s="9"/>
      <c r="D130" s="41"/>
      <c r="E130" s="24"/>
      <c r="F130" s="24"/>
      <c r="G130" s="24"/>
      <c r="H130" s="24"/>
      <c r="I130" s="24"/>
      <c r="J130" s="24"/>
      <c r="K130" s="24"/>
      <c r="L130" s="24"/>
      <c r="M130" s="24"/>
      <c r="N130" s="6"/>
    </row>
    <row r="131" spans="1:14">
      <c r="A131" s="17"/>
      <c r="B131" s="9"/>
      <c r="C131" s="9"/>
      <c r="D131" s="41"/>
      <c r="E131" s="24"/>
      <c r="F131" s="24"/>
      <c r="G131" s="24"/>
      <c r="H131" s="24"/>
      <c r="I131" s="24"/>
      <c r="J131" s="24"/>
      <c r="K131" s="24"/>
      <c r="L131" s="24"/>
      <c r="M131" s="24"/>
      <c r="N131" s="6"/>
    </row>
    <row r="132" spans="1:14">
      <c r="A132" s="17"/>
      <c r="B132" s="9"/>
      <c r="C132" s="9"/>
      <c r="D132" s="41"/>
      <c r="E132" s="24"/>
      <c r="F132" s="24"/>
      <c r="G132" s="24"/>
      <c r="H132" s="24"/>
      <c r="I132" s="24"/>
      <c r="J132" s="24"/>
      <c r="K132" s="24"/>
      <c r="L132" s="24"/>
      <c r="M132" s="24"/>
      <c r="N132" s="6"/>
    </row>
    <row r="133" spans="1:14">
      <c r="A133" s="17"/>
      <c r="B133" s="9"/>
      <c r="C133" s="9"/>
      <c r="D133" s="41"/>
      <c r="E133" s="24"/>
      <c r="F133" s="24"/>
      <c r="G133" s="24"/>
      <c r="H133" s="24"/>
      <c r="I133" s="24"/>
      <c r="J133" s="24"/>
      <c r="K133" s="24"/>
      <c r="L133" s="24"/>
      <c r="M133" s="24"/>
      <c r="N133" s="6"/>
    </row>
    <row r="134" spans="1:14">
      <c r="A134" s="17"/>
      <c r="B134" s="9"/>
      <c r="C134" s="9"/>
      <c r="D134" s="41"/>
      <c r="E134" s="24"/>
      <c r="F134" s="24"/>
      <c r="G134" s="24"/>
      <c r="H134" s="24"/>
      <c r="I134" s="24"/>
      <c r="J134" s="24"/>
      <c r="K134" s="24"/>
      <c r="L134" s="24"/>
      <c r="M134" s="24"/>
      <c r="N134" s="6"/>
    </row>
    <row r="135" spans="1:14">
      <c r="A135" s="17"/>
      <c r="B135" s="9"/>
      <c r="C135" s="9"/>
      <c r="D135" s="41"/>
      <c r="E135" s="24"/>
      <c r="F135" s="24"/>
      <c r="G135" s="24"/>
      <c r="H135" s="24"/>
      <c r="I135" s="24"/>
      <c r="J135" s="24"/>
      <c r="K135" s="24"/>
      <c r="L135" s="24"/>
      <c r="M135" s="24"/>
      <c r="N135" s="6"/>
    </row>
    <row r="136" spans="1:14">
      <c r="A136" s="17"/>
      <c r="B136" s="9"/>
      <c r="C136" s="9"/>
      <c r="D136" s="41"/>
      <c r="E136" s="24"/>
      <c r="F136" s="24"/>
      <c r="G136" s="24"/>
      <c r="H136" s="24"/>
      <c r="I136" s="24"/>
      <c r="J136" s="24"/>
      <c r="K136" s="24"/>
      <c r="L136" s="24"/>
      <c r="M136" s="24"/>
      <c r="N136" s="6"/>
    </row>
    <row r="137" spans="1:14">
      <c r="A137" s="17"/>
      <c r="B137" s="9"/>
      <c r="C137" s="9"/>
      <c r="D137" s="41"/>
      <c r="E137" s="24"/>
      <c r="F137" s="24"/>
      <c r="G137" s="24"/>
      <c r="H137" s="24"/>
      <c r="I137" s="24"/>
      <c r="J137" s="24"/>
      <c r="K137" s="24"/>
      <c r="L137" s="24"/>
      <c r="M137" s="24"/>
      <c r="N137" s="6"/>
    </row>
    <row r="138" spans="1:14">
      <c r="A138" s="17"/>
      <c r="B138" s="9"/>
      <c r="C138" s="9"/>
      <c r="D138" s="41"/>
      <c r="E138" s="24"/>
      <c r="F138" s="24"/>
      <c r="G138" s="24"/>
      <c r="H138" s="24"/>
      <c r="I138" s="24"/>
      <c r="J138" s="24"/>
      <c r="K138" s="24"/>
      <c r="L138" s="24"/>
      <c r="M138" s="24"/>
      <c r="N138" s="6"/>
    </row>
    <row r="139" spans="1:14">
      <c r="A139" s="17"/>
      <c r="B139" s="9"/>
      <c r="C139" s="8"/>
      <c r="D139" s="42"/>
      <c r="E139" s="35"/>
      <c r="F139" s="35"/>
      <c r="G139" s="35"/>
      <c r="H139" s="35"/>
      <c r="I139" s="35"/>
      <c r="J139" s="35"/>
      <c r="K139" s="35"/>
      <c r="L139" s="35"/>
      <c r="M139" s="35"/>
      <c r="N139" s="6"/>
    </row>
    <row r="140" spans="1:14">
      <c r="A140" s="18"/>
      <c r="B140" s="8"/>
      <c r="C140" s="8"/>
      <c r="D140" s="42"/>
      <c r="E140" s="35"/>
      <c r="F140" s="35"/>
      <c r="G140" s="35"/>
      <c r="H140" s="35"/>
      <c r="I140" s="35"/>
      <c r="J140" s="35"/>
      <c r="K140" s="35"/>
      <c r="L140" s="35"/>
      <c r="M140" s="35"/>
      <c r="N140" s="6"/>
    </row>
    <row r="141" spans="1:14">
      <c r="A141" s="18"/>
      <c r="B141" s="8"/>
      <c r="C141" s="8"/>
      <c r="D141" s="42"/>
      <c r="E141" s="35"/>
      <c r="F141" s="35"/>
      <c r="G141" s="35"/>
      <c r="H141" s="35"/>
      <c r="I141" s="35"/>
      <c r="J141" s="35"/>
      <c r="K141" s="35"/>
      <c r="L141" s="35"/>
      <c r="M141" s="35"/>
      <c r="N141" s="6"/>
    </row>
    <row r="142" spans="1:14">
      <c r="A142" s="18"/>
      <c r="B142" s="8"/>
      <c r="C142" s="8"/>
      <c r="D142" s="42"/>
      <c r="E142" s="35"/>
      <c r="F142" s="35"/>
      <c r="G142" s="35"/>
      <c r="H142" s="35"/>
      <c r="I142" s="35"/>
      <c r="J142" s="35"/>
      <c r="K142" s="35"/>
      <c r="L142" s="35"/>
      <c r="M142" s="35"/>
      <c r="N142" s="6"/>
    </row>
    <row r="143" spans="1:14">
      <c r="A143" s="18"/>
      <c r="B143" s="8"/>
      <c r="C143" s="8"/>
      <c r="D143" s="42"/>
      <c r="E143" s="35"/>
      <c r="F143" s="35"/>
      <c r="G143" s="35"/>
      <c r="H143" s="35"/>
      <c r="I143" s="35"/>
      <c r="J143" s="35"/>
      <c r="K143" s="35"/>
      <c r="L143" s="35"/>
      <c r="M143" s="35"/>
      <c r="N143" s="6"/>
    </row>
    <row r="144" spans="1:14">
      <c r="A144" s="18"/>
      <c r="B144" s="8"/>
      <c r="C144" s="8"/>
      <c r="D144" s="42"/>
      <c r="E144" s="35"/>
      <c r="F144" s="35"/>
      <c r="G144" s="35"/>
      <c r="H144" s="35"/>
      <c r="I144" s="35"/>
      <c r="J144" s="35"/>
      <c r="K144" s="35"/>
      <c r="L144" s="35"/>
      <c r="M144" s="35"/>
      <c r="N144" s="6"/>
    </row>
    <row r="145" spans="1:14">
      <c r="A145" s="18"/>
      <c r="B145" s="8"/>
      <c r="C145" s="8"/>
      <c r="D145" s="42"/>
      <c r="E145" s="35"/>
      <c r="F145" s="35"/>
      <c r="G145" s="35"/>
      <c r="H145" s="35"/>
      <c r="I145" s="35"/>
      <c r="J145" s="35"/>
      <c r="K145" s="35"/>
      <c r="L145" s="35"/>
      <c r="M145" s="35"/>
      <c r="N145" s="6"/>
    </row>
    <row r="146" spans="1:14">
      <c r="A146" s="18"/>
      <c r="B146" s="8"/>
      <c r="C146" s="8"/>
      <c r="D146" s="42"/>
      <c r="E146" s="35"/>
      <c r="F146" s="35"/>
      <c r="G146" s="35"/>
      <c r="H146" s="35"/>
      <c r="I146" s="35"/>
      <c r="J146" s="35"/>
      <c r="K146" s="35"/>
      <c r="L146" s="35"/>
      <c r="M146" s="35"/>
      <c r="N146" s="6"/>
    </row>
    <row r="147" spans="1:14">
      <c r="A147" s="18"/>
      <c r="B147" s="8"/>
      <c r="C147" s="8"/>
      <c r="D147" s="42"/>
      <c r="E147" s="35"/>
      <c r="F147" s="35"/>
      <c r="G147" s="35"/>
      <c r="H147" s="35"/>
      <c r="I147" s="35"/>
      <c r="J147" s="35"/>
      <c r="K147" s="35"/>
      <c r="L147" s="35"/>
      <c r="M147" s="35"/>
      <c r="N147" s="6"/>
    </row>
    <row r="148" spans="1:14">
      <c r="A148" s="18"/>
      <c r="B148" s="8"/>
      <c r="C148" s="8"/>
      <c r="D148" s="42"/>
      <c r="E148" s="35"/>
      <c r="F148" s="35"/>
      <c r="G148" s="35"/>
      <c r="H148" s="35"/>
      <c r="I148" s="35"/>
      <c r="J148" s="35"/>
      <c r="K148" s="35"/>
      <c r="L148" s="35"/>
      <c r="M148" s="35"/>
      <c r="N148" s="6"/>
    </row>
    <row r="149" spans="1:14">
      <c r="A149" s="18"/>
      <c r="B149" s="8"/>
      <c r="C149" s="8"/>
      <c r="D149" s="42"/>
      <c r="E149" s="35"/>
      <c r="F149" s="35"/>
      <c r="G149" s="35"/>
      <c r="H149" s="35"/>
      <c r="I149" s="35"/>
      <c r="J149" s="35"/>
      <c r="K149" s="35"/>
      <c r="L149" s="35"/>
      <c r="M149" s="35"/>
      <c r="N149" s="6"/>
    </row>
    <row r="150" spans="1:14">
      <c r="A150" s="18"/>
      <c r="B150" s="8"/>
      <c r="C150" s="8"/>
      <c r="D150" s="42"/>
      <c r="E150" s="35"/>
      <c r="F150" s="35"/>
      <c r="G150" s="35"/>
      <c r="H150" s="35"/>
      <c r="I150" s="35"/>
      <c r="J150" s="35"/>
      <c r="K150" s="35"/>
      <c r="L150" s="35"/>
      <c r="M150" s="35"/>
      <c r="N150" s="6"/>
    </row>
    <row r="151" spans="1:14">
      <c r="A151" s="18"/>
      <c r="B151" s="8"/>
      <c r="C151" s="8"/>
      <c r="D151" s="42"/>
      <c r="E151" s="35"/>
      <c r="F151" s="35"/>
      <c r="G151" s="35"/>
      <c r="H151" s="35"/>
      <c r="I151" s="35"/>
      <c r="J151" s="35"/>
      <c r="K151" s="35"/>
      <c r="L151" s="35"/>
      <c r="M151" s="35"/>
      <c r="N151" s="6"/>
    </row>
    <row r="152" spans="1:14">
      <c r="A152" s="18"/>
      <c r="B152" s="8"/>
      <c r="C152" s="8"/>
      <c r="D152" s="42"/>
      <c r="E152" s="35"/>
      <c r="F152" s="35"/>
      <c r="G152" s="35"/>
      <c r="H152" s="35"/>
      <c r="I152" s="35"/>
      <c r="J152" s="35"/>
      <c r="K152" s="35"/>
      <c r="L152" s="35"/>
      <c r="M152" s="35"/>
      <c r="N152" s="6"/>
    </row>
    <row r="153" spans="1:14">
      <c r="A153" s="18"/>
      <c r="B153" s="8"/>
      <c r="C153" s="8"/>
      <c r="D153" s="42"/>
      <c r="E153" s="35"/>
      <c r="F153" s="35"/>
      <c r="G153" s="35"/>
      <c r="H153" s="35"/>
      <c r="I153" s="35"/>
      <c r="J153" s="35"/>
      <c r="K153" s="35"/>
      <c r="L153" s="35"/>
      <c r="M153" s="35"/>
      <c r="N153" s="6"/>
    </row>
    <row r="154" spans="1:14">
      <c r="A154" s="18"/>
      <c r="B154" s="8"/>
      <c r="C154" s="8"/>
      <c r="D154" s="42"/>
      <c r="E154" s="35"/>
      <c r="F154" s="35"/>
      <c r="G154" s="35"/>
      <c r="H154" s="35"/>
      <c r="I154" s="35"/>
      <c r="J154" s="35"/>
      <c r="K154" s="35"/>
      <c r="L154" s="35"/>
      <c r="M154" s="35"/>
      <c r="N154" s="6"/>
    </row>
    <row r="155" spans="1:14">
      <c r="A155" s="18"/>
      <c r="B155" s="8"/>
      <c r="C155" s="8"/>
      <c r="D155" s="42"/>
      <c r="E155" s="35"/>
      <c r="F155" s="35"/>
      <c r="G155" s="35"/>
      <c r="H155" s="35"/>
      <c r="I155" s="35"/>
      <c r="J155" s="35"/>
      <c r="K155" s="35"/>
      <c r="L155" s="35"/>
      <c r="M155" s="35"/>
      <c r="N155" s="6"/>
    </row>
    <row r="156" spans="1:14">
      <c r="A156" s="18"/>
      <c r="B156" s="8"/>
      <c r="C156" s="8"/>
      <c r="D156" s="42"/>
      <c r="E156" s="35"/>
      <c r="F156" s="35"/>
      <c r="G156" s="35"/>
      <c r="H156" s="35"/>
      <c r="I156" s="35"/>
      <c r="J156" s="35"/>
      <c r="K156" s="35"/>
      <c r="L156" s="35"/>
      <c r="M156" s="35"/>
      <c r="N156" s="6"/>
    </row>
    <row r="157" spans="1:14">
      <c r="A157" s="18"/>
      <c r="B157" s="8"/>
      <c r="C157" s="8"/>
      <c r="D157" s="42"/>
      <c r="E157" s="35"/>
      <c r="F157" s="35"/>
      <c r="G157" s="35"/>
      <c r="H157" s="35"/>
      <c r="I157" s="35"/>
      <c r="J157" s="35"/>
      <c r="K157" s="35"/>
      <c r="L157" s="35"/>
      <c r="M157" s="35"/>
      <c r="N157" s="6"/>
    </row>
    <row r="158" spans="1:14">
      <c r="A158" s="18"/>
      <c r="B158" s="8"/>
      <c r="C158" s="8"/>
      <c r="D158" s="42"/>
      <c r="E158" s="35"/>
      <c r="F158" s="35"/>
      <c r="G158" s="35"/>
      <c r="H158" s="35"/>
      <c r="I158" s="35"/>
      <c r="J158" s="35"/>
      <c r="K158" s="35"/>
      <c r="L158" s="35"/>
      <c r="M158" s="35"/>
      <c r="N158" s="6"/>
    </row>
    <row r="159" spans="1:14">
      <c r="A159" s="18"/>
      <c r="B159" s="8"/>
      <c r="C159" s="8"/>
      <c r="D159" s="42"/>
      <c r="E159" s="35"/>
      <c r="F159" s="35"/>
      <c r="G159" s="35"/>
      <c r="H159" s="35"/>
      <c r="I159" s="35"/>
      <c r="J159" s="35"/>
      <c r="K159" s="35"/>
      <c r="L159" s="35"/>
      <c r="M159" s="35"/>
      <c r="N159" s="6"/>
    </row>
    <row r="160" spans="1:14">
      <c r="A160" s="18"/>
      <c r="B160" s="8"/>
      <c r="C160" s="8"/>
      <c r="D160" s="42"/>
      <c r="E160" s="35"/>
      <c r="F160" s="35"/>
      <c r="G160" s="35"/>
      <c r="H160" s="35"/>
      <c r="I160" s="35"/>
      <c r="J160" s="35"/>
      <c r="K160" s="35"/>
      <c r="L160" s="35"/>
      <c r="M160" s="35"/>
      <c r="N160" s="6"/>
    </row>
    <row r="161" spans="1:14">
      <c r="A161" s="18"/>
      <c r="B161" s="8"/>
      <c r="C161" s="8"/>
      <c r="D161" s="42"/>
      <c r="E161" s="35"/>
      <c r="F161" s="35"/>
      <c r="G161" s="35"/>
      <c r="H161" s="35"/>
      <c r="I161" s="35"/>
      <c r="J161" s="35"/>
      <c r="K161" s="35"/>
      <c r="L161" s="35"/>
      <c r="M161" s="35"/>
      <c r="N161" s="6"/>
    </row>
    <row r="162" spans="1:14">
      <c r="A162" s="18"/>
      <c r="B162" s="8"/>
      <c r="C162" s="8"/>
      <c r="D162" s="42"/>
      <c r="E162" s="35"/>
      <c r="F162" s="35"/>
      <c r="G162" s="35"/>
      <c r="H162" s="35"/>
      <c r="I162" s="35"/>
      <c r="J162" s="35"/>
      <c r="K162" s="35"/>
      <c r="L162" s="35"/>
      <c r="M162" s="35"/>
      <c r="N162" s="6"/>
    </row>
    <row r="163" spans="1:14">
      <c r="A163" s="18"/>
      <c r="B163" s="8"/>
      <c r="C163" s="8"/>
      <c r="D163" s="42"/>
      <c r="E163" s="35"/>
      <c r="F163" s="35"/>
      <c r="G163" s="35"/>
      <c r="H163" s="35"/>
      <c r="I163" s="35"/>
      <c r="J163" s="35"/>
      <c r="K163" s="35"/>
      <c r="L163" s="35"/>
      <c r="M163" s="35"/>
      <c r="N163" s="6"/>
    </row>
    <row r="164" spans="1:14">
      <c r="A164" s="18"/>
      <c r="B164" s="8"/>
      <c r="C164" s="8"/>
      <c r="D164" s="42"/>
      <c r="E164" s="35"/>
      <c r="F164" s="35"/>
      <c r="G164" s="35"/>
      <c r="H164" s="35"/>
      <c r="I164" s="35"/>
      <c r="J164" s="35"/>
      <c r="K164" s="35"/>
      <c r="L164" s="35"/>
      <c r="M164" s="35"/>
      <c r="N164" s="6"/>
    </row>
    <row r="165" spans="1:14">
      <c r="A165" s="18"/>
      <c r="B165" s="8"/>
      <c r="C165" s="8"/>
      <c r="D165" s="42"/>
      <c r="E165" s="35"/>
      <c r="F165" s="35"/>
      <c r="G165" s="35"/>
      <c r="H165" s="35"/>
      <c r="I165" s="35"/>
      <c r="J165" s="35"/>
      <c r="K165" s="35"/>
      <c r="L165" s="35"/>
      <c r="M165" s="35"/>
      <c r="N165" s="6"/>
    </row>
    <row r="166" spans="1:14">
      <c r="A166" s="18"/>
      <c r="B166" s="8"/>
      <c r="C166" s="8"/>
      <c r="D166" s="42"/>
      <c r="E166" s="35"/>
      <c r="F166" s="35"/>
      <c r="G166" s="35"/>
      <c r="H166" s="35"/>
      <c r="I166" s="35"/>
      <c r="J166" s="35"/>
      <c r="K166" s="35"/>
      <c r="L166" s="35"/>
      <c r="M166" s="35"/>
      <c r="N166" s="6"/>
    </row>
    <row r="167" spans="1:14">
      <c r="A167" s="18"/>
      <c r="B167" s="8"/>
      <c r="D167" s="43"/>
      <c r="N167" s="6"/>
    </row>
    <row r="168" spans="1:14">
      <c r="D168" s="43"/>
      <c r="N168" s="6"/>
    </row>
    <row r="169" spans="1:14">
      <c r="D169" s="43"/>
      <c r="N169" s="6"/>
    </row>
    <row r="170" spans="1:14">
      <c r="D170" s="43"/>
      <c r="N170" s="6"/>
    </row>
    <row r="171" spans="1:14">
      <c r="D171" s="43"/>
      <c r="N171" s="6"/>
    </row>
    <row r="172" spans="1:14">
      <c r="D172" s="43"/>
      <c r="N172" s="6"/>
    </row>
    <row r="173" spans="1:14">
      <c r="D173" s="43"/>
      <c r="N173" s="6"/>
    </row>
    <row r="174" spans="1:14">
      <c r="N174" s="6"/>
    </row>
    <row r="175" spans="1:14">
      <c r="N175" s="6"/>
    </row>
    <row r="176" spans="1:14">
      <c r="N176" s="6"/>
    </row>
    <row r="177" spans="14:14">
      <c r="N177" s="6"/>
    </row>
    <row r="178" spans="14:14">
      <c r="N178" s="6"/>
    </row>
    <row r="179" spans="14:14">
      <c r="N179" s="6"/>
    </row>
    <row r="180" spans="14:14">
      <c r="N180" s="6"/>
    </row>
    <row r="181" spans="14:14">
      <c r="N181" s="6"/>
    </row>
    <row r="182" spans="14:14">
      <c r="N182" s="6"/>
    </row>
    <row r="183" spans="14:14">
      <c r="N183" s="6"/>
    </row>
    <row r="184" spans="14:14">
      <c r="N184" s="6"/>
    </row>
    <row r="185" spans="14:14">
      <c r="N185" s="6"/>
    </row>
    <row r="186" spans="14:14">
      <c r="N186" s="6"/>
    </row>
    <row r="187" spans="14:14">
      <c r="N187" s="6"/>
    </row>
    <row r="188" spans="14:14">
      <c r="N188" s="6"/>
    </row>
    <row r="189" spans="14:14">
      <c r="N189" s="6"/>
    </row>
    <row r="190" spans="14:14">
      <c r="N190" s="6"/>
    </row>
    <row r="191" spans="14:14">
      <c r="N191" s="6"/>
    </row>
    <row r="192" spans="14:14">
      <c r="N192" s="6"/>
    </row>
    <row r="193" spans="14:14">
      <c r="N193" s="6"/>
    </row>
    <row r="194" spans="14:14">
      <c r="N194" s="6"/>
    </row>
    <row r="195" spans="14:14">
      <c r="N195" s="6"/>
    </row>
    <row r="196" spans="14:14">
      <c r="N196" s="6"/>
    </row>
    <row r="197" spans="14:14">
      <c r="N197" s="6"/>
    </row>
    <row r="198" spans="14:14">
      <c r="N198" s="6"/>
    </row>
    <row r="199" spans="14:14">
      <c r="N199" s="6"/>
    </row>
    <row r="200" spans="14:14">
      <c r="N200" s="6"/>
    </row>
    <row r="201" spans="14:14">
      <c r="N201" s="6"/>
    </row>
    <row r="202" spans="14:14">
      <c r="N202" s="6"/>
    </row>
    <row r="203" spans="14:14">
      <c r="N203" s="6"/>
    </row>
    <row r="204" spans="14:14">
      <c r="N204" s="6"/>
    </row>
    <row r="205" spans="14:14">
      <c r="N205" s="6"/>
    </row>
    <row r="206" spans="14:14">
      <c r="N206" s="6"/>
    </row>
    <row r="207" spans="14:14">
      <c r="N207" s="6"/>
    </row>
    <row r="208" spans="14:14">
      <c r="N208" s="6"/>
    </row>
    <row r="209" spans="14:14">
      <c r="N209" s="6"/>
    </row>
    <row r="210" spans="14:14">
      <c r="N210" s="6"/>
    </row>
    <row r="211" spans="14:14">
      <c r="N211" s="6"/>
    </row>
    <row r="212" spans="14:14">
      <c r="N212" s="6"/>
    </row>
    <row r="213" spans="14:14">
      <c r="N213" s="6"/>
    </row>
    <row r="214" spans="14:14">
      <c r="N214" s="6"/>
    </row>
    <row r="215" spans="14:14">
      <c r="N215" s="6"/>
    </row>
    <row r="216" spans="14:14">
      <c r="N216" s="6"/>
    </row>
    <row r="217" spans="14:14">
      <c r="N217" s="6"/>
    </row>
    <row r="218" spans="14:14">
      <c r="N218" s="6"/>
    </row>
    <row r="219" spans="14:14">
      <c r="N219" s="6"/>
    </row>
    <row r="220" spans="14:14">
      <c r="N220" s="6"/>
    </row>
    <row r="221" spans="14:14">
      <c r="N221" s="6"/>
    </row>
    <row r="222" spans="14:14">
      <c r="N222" s="6"/>
    </row>
    <row r="223" spans="14:14">
      <c r="N223" s="6"/>
    </row>
    <row r="224" spans="14:14">
      <c r="N224" s="6"/>
    </row>
    <row r="225" spans="14:14">
      <c r="N225" s="6"/>
    </row>
    <row r="226" spans="14:14">
      <c r="N226" s="6"/>
    </row>
    <row r="227" spans="14:14">
      <c r="N227" s="6"/>
    </row>
    <row r="228" spans="14:14">
      <c r="N228" s="6"/>
    </row>
    <row r="229" spans="14:14">
      <c r="N229" s="6"/>
    </row>
    <row r="230" spans="14:14">
      <c r="N230" s="6"/>
    </row>
    <row r="231" spans="14:14">
      <c r="N231" s="6"/>
    </row>
    <row r="232" spans="14:14">
      <c r="N232" s="6"/>
    </row>
    <row r="233" spans="14:14">
      <c r="N233" s="6"/>
    </row>
    <row r="234" spans="14:14">
      <c r="N234" s="6"/>
    </row>
    <row r="235" spans="14:14">
      <c r="N235" s="6"/>
    </row>
    <row r="236" spans="14:14">
      <c r="N236" s="6"/>
    </row>
    <row r="237" spans="14:14">
      <c r="N237" s="6"/>
    </row>
    <row r="238" spans="14:14">
      <c r="N238" s="6"/>
    </row>
    <row r="239" spans="14:14">
      <c r="N239" s="6"/>
    </row>
    <row r="240" spans="14:14">
      <c r="N240" s="6"/>
    </row>
    <row r="241" spans="14:14">
      <c r="N241" s="6"/>
    </row>
    <row r="242" spans="14:14">
      <c r="N242" s="6"/>
    </row>
    <row r="243" spans="14:14">
      <c r="N243" s="6"/>
    </row>
    <row r="244" spans="14:14">
      <c r="N244" s="6"/>
    </row>
    <row r="245" spans="14:14">
      <c r="N245" s="6"/>
    </row>
    <row r="246" spans="14:14">
      <c r="N246" s="6"/>
    </row>
    <row r="247" spans="14:14">
      <c r="N247" s="6"/>
    </row>
    <row r="248" spans="14:14">
      <c r="N248" s="6"/>
    </row>
    <row r="249" spans="14:14">
      <c r="N249" s="6"/>
    </row>
    <row r="250" spans="14:14" ht="14.1" customHeight="1">
      <c r="N250" s="6"/>
    </row>
    <row r="251" spans="14:14" ht="14.1" customHeight="1">
      <c r="N251" s="6"/>
    </row>
    <row r="252" spans="14:14" ht="14.1" customHeight="1">
      <c r="N252" s="6"/>
    </row>
    <row r="253" spans="14:14">
      <c r="N253" s="6"/>
    </row>
    <row r="254" spans="14:14">
      <c r="N254" s="6"/>
    </row>
    <row r="255" spans="14:14">
      <c r="N255" s="6"/>
    </row>
    <row r="256" spans="14:14">
      <c r="N256" s="6"/>
    </row>
    <row r="257" spans="14:14">
      <c r="N257" s="6"/>
    </row>
    <row r="258" spans="14:14">
      <c r="N258" s="6"/>
    </row>
    <row r="259" spans="14:14">
      <c r="N259" s="6"/>
    </row>
    <row r="260" spans="14:14">
      <c r="N260" s="6"/>
    </row>
    <row r="261" spans="14:14">
      <c r="N261" s="6"/>
    </row>
    <row r="262" spans="14:14">
      <c r="N262" s="6"/>
    </row>
    <row r="263" spans="14:14">
      <c r="N263" s="6"/>
    </row>
    <row r="264" spans="14:14">
      <c r="N264" s="6"/>
    </row>
    <row r="265" spans="14:14">
      <c r="N265" s="6"/>
    </row>
    <row r="266" spans="14:14">
      <c r="N266" s="6"/>
    </row>
    <row r="267" spans="14:14">
      <c r="N267" s="6"/>
    </row>
    <row r="268" spans="14:14">
      <c r="N268" s="6"/>
    </row>
    <row r="269" spans="14:14">
      <c r="N269" s="6"/>
    </row>
    <row r="270" spans="14:14">
      <c r="N270" s="6"/>
    </row>
    <row r="271" spans="14:14">
      <c r="N271" s="6"/>
    </row>
    <row r="272" spans="14:14">
      <c r="N272" s="6"/>
    </row>
    <row r="273" spans="14:14">
      <c r="N273" s="6"/>
    </row>
    <row r="274" spans="14:14">
      <c r="N274" s="6"/>
    </row>
    <row r="275" spans="14:14">
      <c r="N275" s="6"/>
    </row>
    <row r="276" spans="14:14">
      <c r="N276" s="6"/>
    </row>
    <row r="277" spans="14:14">
      <c r="N277" s="6"/>
    </row>
    <row r="278" spans="14:14">
      <c r="N278" s="6"/>
    </row>
    <row r="279" spans="14:14">
      <c r="N279" s="6"/>
    </row>
    <row r="280" spans="14:14">
      <c r="N280" s="6"/>
    </row>
    <row r="281" spans="14:14">
      <c r="N281" s="6"/>
    </row>
    <row r="282" spans="14:14">
      <c r="N282" s="6"/>
    </row>
    <row r="283" spans="14:14">
      <c r="N283" s="6"/>
    </row>
    <row r="284" spans="14:14">
      <c r="N284" s="6"/>
    </row>
    <row r="285" spans="14:14">
      <c r="N285" s="6"/>
    </row>
    <row r="286" spans="14:14">
      <c r="N286" s="6"/>
    </row>
    <row r="287" spans="14:14">
      <c r="N287" s="6"/>
    </row>
    <row r="288" spans="14:14">
      <c r="N288" s="6"/>
    </row>
    <row r="289" spans="14:14">
      <c r="N289" s="6"/>
    </row>
    <row r="290" spans="14:14">
      <c r="N290" s="6"/>
    </row>
    <row r="291" spans="14:14">
      <c r="N291" s="6"/>
    </row>
    <row r="292" spans="14:14">
      <c r="N292" s="6"/>
    </row>
    <row r="293" spans="14:14">
      <c r="N293" s="6"/>
    </row>
    <row r="294" spans="14:14">
      <c r="N294" s="6"/>
    </row>
    <row r="295" spans="14:14">
      <c r="N295" s="6"/>
    </row>
    <row r="296" spans="14:14">
      <c r="N296" s="6"/>
    </row>
    <row r="297" spans="14:14">
      <c r="N297" s="6"/>
    </row>
    <row r="298" spans="14:14">
      <c r="N298" s="6"/>
    </row>
    <row r="299" spans="14:14">
      <c r="N299" s="6"/>
    </row>
    <row r="300" spans="14:14">
      <c r="N300" s="6"/>
    </row>
    <row r="301" spans="14:14">
      <c r="N301" s="6"/>
    </row>
    <row r="302" spans="14:14">
      <c r="N302" s="6"/>
    </row>
    <row r="303" spans="14:14">
      <c r="N303" s="6"/>
    </row>
    <row r="304" spans="14:14">
      <c r="N304" s="6"/>
    </row>
    <row r="305" spans="14:14">
      <c r="N305" s="6"/>
    </row>
    <row r="306" spans="14:14">
      <c r="N306" s="6"/>
    </row>
    <row r="307" spans="14:14">
      <c r="N307" s="6"/>
    </row>
    <row r="308" spans="14:14">
      <c r="N308" s="6"/>
    </row>
    <row r="309" spans="14:14">
      <c r="N309" s="6"/>
    </row>
    <row r="310" spans="14:14">
      <c r="N310" s="6"/>
    </row>
    <row r="311" spans="14:14">
      <c r="N311" s="6"/>
    </row>
    <row r="312" spans="14:14">
      <c r="N312" s="6"/>
    </row>
    <row r="313" spans="14:14">
      <c r="N313" s="6"/>
    </row>
    <row r="314" spans="14:14">
      <c r="N314" s="6"/>
    </row>
    <row r="315" spans="14:14">
      <c r="N315" s="6"/>
    </row>
    <row r="316" spans="14:14">
      <c r="N316" s="6"/>
    </row>
    <row r="317" spans="14:14">
      <c r="N317" s="6"/>
    </row>
    <row r="318" spans="14:14">
      <c r="N318" s="6"/>
    </row>
    <row r="319" spans="14:14">
      <c r="N319" s="6"/>
    </row>
    <row r="320" spans="14:14">
      <c r="N320" s="6"/>
    </row>
    <row r="321" spans="14:14">
      <c r="N321" s="6"/>
    </row>
    <row r="322" spans="14:14">
      <c r="N322" s="6"/>
    </row>
    <row r="323" spans="14:14">
      <c r="N323" s="6"/>
    </row>
    <row r="324" spans="14:14">
      <c r="N324" s="6"/>
    </row>
    <row r="325" spans="14:14">
      <c r="N325" s="6"/>
    </row>
    <row r="326" spans="14:14">
      <c r="N326" s="6"/>
    </row>
    <row r="327" spans="14:14">
      <c r="N327" s="6"/>
    </row>
    <row r="328" spans="14:14">
      <c r="N328" s="6"/>
    </row>
    <row r="329" spans="14:14">
      <c r="N329" s="6"/>
    </row>
    <row r="330" spans="14:14">
      <c r="N330" s="6"/>
    </row>
    <row r="331" spans="14:14" ht="17.100000000000001" customHeight="1">
      <c r="N331" s="6"/>
    </row>
    <row r="332" spans="14:14">
      <c r="N332" s="6"/>
    </row>
    <row r="333" spans="14:14">
      <c r="N333" s="6"/>
    </row>
    <row r="334" spans="14:14">
      <c r="N334" s="6"/>
    </row>
    <row r="335" spans="14:14">
      <c r="N335" s="6"/>
    </row>
    <row r="336" spans="14:14">
      <c r="N336" s="6"/>
    </row>
    <row r="337" spans="14:14">
      <c r="N337" s="6"/>
    </row>
    <row r="338" spans="14:14">
      <c r="N338" s="6"/>
    </row>
    <row r="339" spans="14:14">
      <c r="N339" s="6"/>
    </row>
    <row r="340" spans="14:14">
      <c r="N340" s="6"/>
    </row>
    <row r="341" spans="14:14">
      <c r="N341" s="6"/>
    </row>
    <row r="342" spans="14:14">
      <c r="N342" s="6"/>
    </row>
    <row r="343" spans="14:14">
      <c r="N343" s="6"/>
    </row>
    <row r="344" spans="14:14">
      <c r="N344" s="6"/>
    </row>
    <row r="345" spans="14:14">
      <c r="N345" s="6"/>
    </row>
    <row r="346" spans="14:14">
      <c r="N346" s="6"/>
    </row>
    <row r="347" spans="14:14">
      <c r="N347" s="6"/>
    </row>
    <row r="348" spans="14:14">
      <c r="N348" s="6"/>
    </row>
    <row r="349" spans="14:14">
      <c r="N349" s="6"/>
    </row>
    <row r="350" spans="14:14">
      <c r="N350" s="6"/>
    </row>
    <row r="351" spans="14:14">
      <c r="N351" s="6"/>
    </row>
    <row r="352" spans="14:14">
      <c r="N352" s="6"/>
    </row>
    <row r="353" spans="1:14">
      <c r="N353" s="6"/>
    </row>
    <row r="354" spans="1:14">
      <c r="N354" s="6"/>
    </row>
    <row r="355" spans="1:14">
      <c r="N355" s="6"/>
    </row>
    <row r="356" spans="1:14">
      <c r="N356" s="6"/>
    </row>
    <row r="357" spans="1:14">
      <c r="N357" s="6"/>
    </row>
    <row r="358" spans="1:14">
      <c r="N358" s="6"/>
    </row>
    <row r="359" spans="1:14">
      <c r="N359" s="6"/>
    </row>
    <row r="360" spans="1:14">
      <c r="N360" s="6"/>
    </row>
    <row r="361" spans="1:14">
      <c r="N361" s="6"/>
    </row>
    <row r="362" spans="1:14" s="40" customFormat="1">
      <c r="A362" s="19"/>
      <c r="B362" s="3"/>
      <c r="C362" s="3"/>
      <c r="D362" s="3"/>
      <c r="E362" s="37"/>
      <c r="F362" s="37"/>
      <c r="G362" s="37"/>
      <c r="H362" s="37"/>
      <c r="I362" s="37"/>
      <c r="J362" s="37"/>
      <c r="K362" s="37"/>
      <c r="L362" s="37"/>
      <c r="M362" s="37"/>
      <c r="N362" s="39"/>
    </row>
    <row r="363" spans="1:14">
      <c r="N363" s="6"/>
    </row>
    <row r="364" spans="1:14">
      <c r="N364" s="6"/>
    </row>
    <row r="365" spans="1:14">
      <c r="N365" s="6"/>
    </row>
    <row r="366" spans="1:14">
      <c r="N366" s="6"/>
    </row>
    <row r="367" spans="1:14">
      <c r="N367" s="6"/>
    </row>
    <row r="368" spans="1:14">
      <c r="N368" s="6"/>
    </row>
    <row r="369" spans="14:14">
      <c r="N369" s="6"/>
    </row>
    <row r="370" spans="14:14">
      <c r="N370" s="6"/>
    </row>
    <row r="371" spans="14:14">
      <c r="N371" s="6"/>
    </row>
    <row r="372" spans="14:14">
      <c r="N372" s="6"/>
    </row>
    <row r="373" spans="14:14">
      <c r="N373" s="6"/>
    </row>
    <row r="374" spans="14:14">
      <c r="N374" s="6"/>
    </row>
    <row r="375" spans="14:14">
      <c r="N375" s="6"/>
    </row>
    <row r="376" spans="14:14">
      <c r="N376" s="6"/>
    </row>
    <row r="377" spans="14:14">
      <c r="N377" s="6"/>
    </row>
    <row r="378" spans="14:14">
      <c r="N378" s="6"/>
    </row>
    <row r="379" spans="14:14">
      <c r="N379" s="6"/>
    </row>
    <row r="380" spans="14:14">
      <c r="N380" s="6"/>
    </row>
    <row r="381" spans="14:14">
      <c r="N381" s="6"/>
    </row>
    <row r="382" spans="14:14">
      <c r="N382" s="6"/>
    </row>
    <row r="383" spans="14:14">
      <c r="N383" s="6"/>
    </row>
    <row r="384" spans="14:14">
      <c r="N384" s="6"/>
    </row>
    <row r="385" spans="14:14">
      <c r="N385" s="6"/>
    </row>
    <row r="386" spans="14:14">
      <c r="N386" s="6"/>
    </row>
    <row r="387" spans="14:14">
      <c r="N387" s="6"/>
    </row>
    <row r="388" spans="14:14">
      <c r="N388" s="6"/>
    </row>
    <row r="389" spans="14:14">
      <c r="N389" s="6"/>
    </row>
    <row r="390" spans="14:14">
      <c r="N390" s="6"/>
    </row>
    <row r="391" spans="14:14">
      <c r="N391" s="6"/>
    </row>
    <row r="392" spans="14:14">
      <c r="N392" s="6"/>
    </row>
    <row r="393" spans="14:14">
      <c r="N393" s="6"/>
    </row>
    <row r="394" spans="14:14">
      <c r="N394" s="6"/>
    </row>
    <row r="395" spans="14:14">
      <c r="N395" s="6"/>
    </row>
    <row r="396" spans="14:14">
      <c r="N396" s="6"/>
    </row>
    <row r="397" spans="14:14">
      <c r="N397" s="6"/>
    </row>
    <row r="398" spans="14:14">
      <c r="N398" s="6"/>
    </row>
    <row r="399" spans="14:14">
      <c r="N399" s="6"/>
    </row>
    <row r="400" spans="14:14">
      <c r="N400" s="6"/>
    </row>
    <row r="401" spans="14:14">
      <c r="N401" s="6"/>
    </row>
    <row r="402" spans="14:14">
      <c r="N402" s="6"/>
    </row>
    <row r="403" spans="14:14">
      <c r="N403" s="6"/>
    </row>
    <row r="404" spans="14:14">
      <c r="N404" s="6"/>
    </row>
    <row r="405" spans="14:14">
      <c r="N405" s="6"/>
    </row>
    <row r="406" spans="14:14">
      <c r="N406" s="6"/>
    </row>
    <row r="407" spans="14:14">
      <c r="N407" s="6"/>
    </row>
    <row r="408" spans="14:14">
      <c r="N408" s="6"/>
    </row>
    <row r="409" spans="14:14">
      <c r="N409" s="6"/>
    </row>
    <row r="410" spans="14:14">
      <c r="N410" s="6"/>
    </row>
    <row r="411" spans="14:14">
      <c r="N411" s="6"/>
    </row>
    <row r="412" spans="14:14">
      <c r="N412" s="6"/>
    </row>
    <row r="413" spans="14:14">
      <c r="N413" s="6"/>
    </row>
    <row r="414" spans="14:14">
      <c r="N414" s="6"/>
    </row>
    <row r="415" spans="14:14">
      <c r="N415" s="6"/>
    </row>
    <row r="416" spans="14:14">
      <c r="N416" s="6"/>
    </row>
    <row r="417" spans="14:14">
      <c r="N417" s="6"/>
    </row>
    <row r="418" spans="14:14">
      <c r="N418" s="6"/>
    </row>
    <row r="419" spans="14:14">
      <c r="N419" s="6"/>
    </row>
    <row r="420" spans="14:14">
      <c r="N420" s="6"/>
    </row>
    <row r="421" spans="14:14">
      <c r="N421" s="6"/>
    </row>
    <row r="422" spans="14:14">
      <c r="N422" s="6"/>
    </row>
    <row r="423" spans="14:14">
      <c r="N423" s="6"/>
    </row>
    <row r="424" spans="14:14">
      <c r="N424" s="6"/>
    </row>
    <row r="425" spans="14:14">
      <c r="N425" s="6"/>
    </row>
    <row r="426" spans="14:14">
      <c r="N426" s="6"/>
    </row>
    <row r="427" spans="14:14">
      <c r="N427" s="6"/>
    </row>
    <row r="428" spans="14:14">
      <c r="N428" s="6"/>
    </row>
    <row r="429" spans="14:14">
      <c r="N429" s="6"/>
    </row>
    <row r="430" spans="14:14">
      <c r="N430" s="6"/>
    </row>
    <row r="431" spans="14:14">
      <c r="N431" s="6"/>
    </row>
    <row r="432" spans="14:14">
      <c r="N432" s="6"/>
    </row>
    <row r="433" spans="14:14">
      <c r="N433" s="6"/>
    </row>
    <row r="434" spans="14:14">
      <c r="N434" s="6"/>
    </row>
    <row r="435" spans="14:14">
      <c r="N435" s="6"/>
    </row>
    <row r="436" spans="14:14">
      <c r="N436" s="6"/>
    </row>
    <row r="437" spans="14:14">
      <c r="N437" s="6"/>
    </row>
    <row r="438" spans="14:14">
      <c r="N438" s="6"/>
    </row>
    <row r="439" spans="14:14">
      <c r="N439" s="6"/>
    </row>
    <row r="440" spans="14:14">
      <c r="N440" s="6"/>
    </row>
    <row r="441" spans="14:14">
      <c r="N441" s="6"/>
    </row>
    <row r="442" spans="14:14">
      <c r="N442" s="6"/>
    </row>
    <row r="443" spans="14:14">
      <c r="N443" s="6"/>
    </row>
    <row r="444" spans="14:14">
      <c r="N444" s="6"/>
    </row>
    <row r="445" spans="14:14">
      <c r="N445" s="6"/>
    </row>
    <row r="446" spans="14:14">
      <c r="N446" s="6"/>
    </row>
    <row r="447" spans="14:14">
      <c r="N447" s="6"/>
    </row>
    <row r="448" spans="14:14">
      <c r="N448" s="6"/>
    </row>
    <row r="449" spans="1:14">
      <c r="N449" s="6"/>
    </row>
    <row r="450" spans="1:14">
      <c r="N450" s="6"/>
    </row>
    <row r="451" spans="1:14">
      <c r="N451" s="6"/>
    </row>
    <row r="452" spans="1:14">
      <c r="N452" s="6"/>
    </row>
    <row r="453" spans="1:14">
      <c r="N453" s="6"/>
    </row>
    <row r="454" spans="1:14" s="40" customFormat="1">
      <c r="A454" s="19"/>
      <c r="B454" s="3"/>
      <c r="C454" s="3"/>
      <c r="D454" s="3"/>
      <c r="E454" s="37"/>
      <c r="F454" s="37"/>
      <c r="G454" s="37"/>
      <c r="H454" s="37"/>
      <c r="I454" s="37"/>
      <c r="J454" s="37"/>
      <c r="K454" s="37"/>
      <c r="L454" s="37"/>
      <c r="M454" s="37"/>
      <c r="N454" s="39"/>
    </row>
    <row r="455" spans="1:14">
      <c r="N455" s="6"/>
    </row>
    <row r="456" spans="1:14" ht="14.1" customHeight="1">
      <c r="N456" s="6"/>
    </row>
    <row r="457" spans="1:14">
      <c r="N457" s="6"/>
    </row>
    <row r="458" spans="1:14">
      <c r="N458" s="6"/>
    </row>
    <row r="459" spans="1:14">
      <c r="N459" s="6"/>
    </row>
    <row r="460" spans="1:14">
      <c r="N460" s="6"/>
    </row>
    <row r="461" spans="1:14">
      <c r="N461" s="6"/>
    </row>
    <row r="462" spans="1:14">
      <c r="N462" s="6"/>
    </row>
    <row r="463" spans="1:14">
      <c r="N463" s="6"/>
    </row>
    <row r="464" spans="1:14" s="40" customFormat="1">
      <c r="A464" s="19"/>
      <c r="B464" s="3"/>
      <c r="C464" s="3"/>
      <c r="D464" s="3"/>
      <c r="E464" s="37"/>
      <c r="F464" s="37"/>
      <c r="G464" s="37"/>
      <c r="H464" s="37"/>
      <c r="I464" s="37"/>
      <c r="J464" s="37"/>
      <c r="K464" s="37"/>
      <c r="L464" s="37"/>
      <c r="M464" s="37"/>
      <c r="N464" s="39"/>
    </row>
    <row r="465" spans="1:14">
      <c r="N465" s="6"/>
    </row>
    <row r="466" spans="1:14" s="40" customFormat="1">
      <c r="A466" s="19"/>
      <c r="B466" s="3"/>
      <c r="C466" s="3"/>
      <c r="D466" s="3"/>
      <c r="E466" s="37"/>
      <c r="F466" s="37"/>
      <c r="G466" s="37"/>
      <c r="H466" s="37"/>
      <c r="I466" s="37"/>
      <c r="J466" s="37"/>
      <c r="K466" s="37"/>
      <c r="L466" s="37"/>
      <c r="M466" s="37"/>
      <c r="N466" s="39"/>
    </row>
    <row r="467" spans="1:14">
      <c r="N467" s="6"/>
    </row>
    <row r="468" spans="1:14">
      <c r="N468" s="6"/>
    </row>
    <row r="469" spans="1:14">
      <c r="N469" s="6"/>
    </row>
    <row r="470" spans="1:14" s="40" customFormat="1">
      <c r="A470" s="19"/>
      <c r="B470" s="3"/>
      <c r="C470" s="3"/>
      <c r="D470" s="3"/>
      <c r="E470" s="37"/>
      <c r="F470" s="37"/>
      <c r="G470" s="37"/>
      <c r="H470" s="37"/>
      <c r="I470" s="37"/>
      <c r="J470" s="37"/>
      <c r="K470" s="37"/>
      <c r="L470" s="37"/>
      <c r="M470" s="37"/>
      <c r="N470" s="39"/>
    </row>
    <row r="471" spans="1:14">
      <c r="N471" s="6"/>
    </row>
    <row r="472" spans="1:14" s="40" customFormat="1">
      <c r="A472" s="19"/>
      <c r="B472" s="3"/>
      <c r="C472" s="3"/>
      <c r="D472" s="3"/>
      <c r="E472" s="37"/>
      <c r="F472" s="37"/>
      <c r="G472" s="37"/>
      <c r="H472" s="37"/>
      <c r="I472" s="37"/>
      <c r="J472" s="37"/>
      <c r="K472" s="37"/>
      <c r="L472" s="37"/>
      <c r="M472" s="37"/>
      <c r="N472" s="39"/>
    </row>
    <row r="473" spans="1:14">
      <c r="N473" s="6"/>
    </row>
    <row r="474" spans="1:14" s="40" customFormat="1">
      <c r="A474" s="19"/>
      <c r="B474" s="3"/>
      <c r="C474" s="3"/>
      <c r="D474" s="3"/>
      <c r="E474" s="37"/>
      <c r="F474" s="37"/>
      <c r="G474" s="37"/>
      <c r="H474" s="37"/>
      <c r="I474" s="37"/>
      <c r="J474" s="37"/>
      <c r="K474" s="37"/>
      <c r="L474" s="37"/>
      <c r="M474" s="37"/>
      <c r="N474" s="39"/>
    </row>
    <row r="475" spans="1:14">
      <c r="N475" s="6"/>
    </row>
    <row r="476" spans="1:14">
      <c r="N476" s="6"/>
    </row>
    <row r="477" spans="1:14">
      <c r="N477" s="6"/>
    </row>
    <row r="478" spans="1:14">
      <c r="N478" s="6"/>
    </row>
    <row r="479" spans="1:14">
      <c r="N479" s="6"/>
    </row>
    <row r="480" spans="1:14">
      <c r="N480" s="6"/>
    </row>
    <row r="481" spans="1:14">
      <c r="N481" s="6"/>
    </row>
    <row r="482" spans="1:14" s="40" customFormat="1">
      <c r="A482" s="19"/>
      <c r="B482" s="3"/>
      <c r="C482" s="3"/>
      <c r="D482" s="3"/>
      <c r="E482" s="37"/>
      <c r="F482" s="37"/>
      <c r="G482" s="37"/>
      <c r="H482" s="37"/>
      <c r="I482" s="37"/>
      <c r="J482" s="37"/>
      <c r="K482" s="37"/>
      <c r="L482" s="37"/>
      <c r="M482" s="37"/>
      <c r="N482" s="39"/>
    </row>
    <row r="483" spans="1:14">
      <c r="N483" s="6"/>
    </row>
    <row r="484" spans="1:14">
      <c r="N484" s="6"/>
    </row>
    <row r="485" spans="1:14">
      <c r="N485" s="6"/>
    </row>
    <row r="486" spans="1:14">
      <c r="N486" s="6"/>
    </row>
    <row r="487" spans="1:14">
      <c r="N487" s="6"/>
    </row>
    <row r="488" spans="1:14">
      <c r="N488" s="6"/>
    </row>
    <row r="489" spans="1:14">
      <c r="N489" s="6"/>
    </row>
    <row r="490" spans="1:14">
      <c r="N490" s="6"/>
    </row>
    <row r="491" spans="1:14">
      <c r="N491" s="6"/>
    </row>
    <row r="492" spans="1:14">
      <c r="N492" s="6"/>
    </row>
    <row r="493" spans="1:14">
      <c r="N493" s="6"/>
    </row>
    <row r="494" spans="1:14" s="40" customFormat="1">
      <c r="A494" s="19"/>
      <c r="B494" s="3"/>
      <c r="C494" s="3"/>
      <c r="D494" s="3"/>
      <c r="E494" s="37"/>
      <c r="F494" s="37"/>
      <c r="G494" s="37"/>
      <c r="H494" s="37"/>
      <c r="I494" s="37"/>
      <c r="J494" s="37"/>
      <c r="K494" s="37"/>
      <c r="L494" s="37"/>
      <c r="M494" s="37"/>
      <c r="N494" s="39"/>
    </row>
    <row r="495" spans="1:14">
      <c r="N495" s="6"/>
    </row>
    <row r="496" spans="1:14" s="40" customFormat="1">
      <c r="A496" s="19"/>
      <c r="B496" s="3"/>
      <c r="C496" s="3"/>
      <c r="D496" s="3"/>
      <c r="E496" s="37"/>
      <c r="F496" s="37"/>
      <c r="G496" s="37"/>
      <c r="H496" s="37"/>
      <c r="I496" s="37"/>
      <c r="J496" s="37"/>
      <c r="K496" s="37"/>
      <c r="L496" s="37"/>
      <c r="M496" s="37"/>
      <c r="N496" s="39"/>
    </row>
    <row r="497" spans="1:14">
      <c r="N497" s="6"/>
    </row>
    <row r="498" spans="1:14" s="40" customFormat="1">
      <c r="A498" s="19"/>
      <c r="B498" s="3"/>
      <c r="C498" s="3"/>
      <c r="D498" s="3"/>
      <c r="E498" s="37"/>
      <c r="F498" s="37"/>
      <c r="G498" s="37"/>
      <c r="H498" s="37"/>
      <c r="I498" s="37"/>
      <c r="J498" s="37"/>
      <c r="K498" s="37"/>
      <c r="L498" s="37"/>
      <c r="M498" s="37"/>
      <c r="N498" s="39"/>
    </row>
    <row r="499" spans="1:14">
      <c r="N499" s="6"/>
    </row>
    <row r="500" spans="1:14" s="40" customFormat="1">
      <c r="A500" s="19"/>
      <c r="B500" s="3"/>
      <c r="C500" s="3"/>
      <c r="D500" s="3"/>
      <c r="E500" s="37"/>
      <c r="F500" s="37"/>
      <c r="G500" s="37"/>
      <c r="H500" s="37"/>
      <c r="I500" s="37"/>
      <c r="J500" s="37"/>
      <c r="K500" s="37"/>
      <c r="L500" s="37"/>
      <c r="M500" s="37"/>
      <c r="N500" s="39"/>
    </row>
    <row r="501" spans="1:14">
      <c r="N501" s="6"/>
    </row>
    <row r="502" spans="1:14" s="40" customFormat="1">
      <c r="A502" s="19"/>
      <c r="B502" s="3"/>
      <c r="C502" s="3"/>
      <c r="D502" s="3"/>
      <c r="E502" s="37"/>
      <c r="F502" s="37"/>
      <c r="G502" s="37"/>
      <c r="H502" s="37"/>
      <c r="I502" s="37"/>
      <c r="J502" s="37"/>
      <c r="K502" s="37"/>
      <c r="L502" s="37"/>
      <c r="M502" s="37"/>
      <c r="N502" s="39"/>
    </row>
    <row r="503" spans="1:14">
      <c r="N503" s="6"/>
    </row>
    <row r="504" spans="1:14">
      <c r="N504" s="6"/>
    </row>
    <row r="505" spans="1:14">
      <c r="N505" s="6"/>
    </row>
    <row r="506" spans="1:14" s="40" customFormat="1">
      <c r="A506" s="19"/>
      <c r="B506" s="3"/>
      <c r="C506" s="3"/>
      <c r="D506" s="3"/>
      <c r="E506" s="37"/>
      <c r="F506" s="37"/>
      <c r="G506" s="37"/>
      <c r="H506" s="37"/>
      <c r="I506" s="37"/>
      <c r="J506" s="37"/>
      <c r="K506" s="37"/>
      <c r="L506" s="37"/>
      <c r="M506" s="37"/>
      <c r="N506" s="39"/>
    </row>
    <row r="507" spans="1:14">
      <c r="N507" s="6"/>
    </row>
    <row r="508" spans="1:14">
      <c r="N508" s="6"/>
    </row>
    <row r="509" spans="1:14">
      <c r="N509" s="6"/>
    </row>
    <row r="510" spans="1:14" s="40" customFormat="1">
      <c r="A510" s="19"/>
      <c r="B510" s="3"/>
      <c r="C510" s="3"/>
      <c r="D510" s="3"/>
      <c r="E510" s="37"/>
      <c r="F510" s="37"/>
      <c r="G510" s="37"/>
      <c r="H510" s="37"/>
      <c r="I510" s="37"/>
      <c r="J510" s="37"/>
      <c r="K510" s="37"/>
      <c r="L510" s="37"/>
      <c r="M510" s="37"/>
      <c r="N510" s="39"/>
    </row>
    <row r="511" spans="1:14">
      <c r="N511" s="6"/>
    </row>
    <row r="512" spans="1:14">
      <c r="N512" s="6"/>
    </row>
    <row r="513" spans="1:14">
      <c r="N513" s="6"/>
    </row>
    <row r="514" spans="1:14" s="40" customFormat="1">
      <c r="A514" s="19"/>
      <c r="B514" s="3"/>
      <c r="C514" s="3"/>
      <c r="D514" s="3"/>
      <c r="E514" s="37"/>
      <c r="F514" s="37"/>
      <c r="G514" s="37"/>
      <c r="H514" s="37"/>
      <c r="I514" s="37"/>
      <c r="J514" s="37"/>
      <c r="K514" s="37"/>
      <c r="L514" s="37"/>
      <c r="M514" s="37"/>
      <c r="N514" s="39"/>
    </row>
    <row r="515" spans="1:14">
      <c r="N515" s="6"/>
    </row>
    <row r="516" spans="1:14" s="40" customFormat="1">
      <c r="A516" s="19"/>
      <c r="B516" s="3"/>
      <c r="C516" s="3"/>
      <c r="D516" s="3"/>
      <c r="E516" s="37"/>
      <c r="F516" s="37"/>
      <c r="G516" s="37"/>
      <c r="H516" s="37"/>
      <c r="I516" s="37"/>
      <c r="J516" s="37"/>
      <c r="K516" s="37"/>
      <c r="L516" s="37"/>
      <c r="M516" s="37"/>
      <c r="N516" s="39"/>
    </row>
    <row r="517" spans="1:14">
      <c r="N517" s="6"/>
    </row>
    <row r="518" spans="1:14" s="40" customFormat="1">
      <c r="A518" s="19"/>
      <c r="B518" s="3"/>
      <c r="C518" s="3"/>
      <c r="D518" s="3"/>
      <c r="E518" s="37"/>
      <c r="F518" s="37"/>
      <c r="G518" s="37"/>
      <c r="H518" s="37"/>
      <c r="I518" s="37"/>
      <c r="J518" s="37"/>
      <c r="K518" s="37"/>
      <c r="L518" s="37"/>
      <c r="M518" s="37"/>
      <c r="N518" s="39"/>
    </row>
    <row r="519" spans="1:14">
      <c r="N519" s="6"/>
    </row>
    <row r="520" spans="1:14">
      <c r="N520" s="6"/>
    </row>
    <row r="521" spans="1:14">
      <c r="N521" s="6"/>
    </row>
    <row r="522" spans="1:14">
      <c r="N522" s="6"/>
    </row>
    <row r="523" spans="1:14">
      <c r="N523" s="6"/>
    </row>
    <row r="524" spans="1:14">
      <c r="N524" s="6"/>
    </row>
    <row r="525" spans="1:14">
      <c r="N525" s="6"/>
    </row>
    <row r="526" spans="1:14">
      <c r="N526" s="6"/>
    </row>
    <row r="527" spans="1:14">
      <c r="N527" s="6"/>
    </row>
    <row r="528" spans="1:14" s="40" customFormat="1">
      <c r="A528" s="19"/>
      <c r="B528" s="3"/>
      <c r="C528" s="3"/>
      <c r="D528" s="3"/>
      <c r="E528" s="37"/>
      <c r="F528" s="37"/>
      <c r="G528" s="37"/>
      <c r="H528" s="37"/>
      <c r="I528" s="37"/>
      <c r="J528" s="37"/>
      <c r="K528" s="37"/>
      <c r="L528" s="37"/>
      <c r="M528" s="37"/>
      <c r="N528" s="39"/>
    </row>
    <row r="529" spans="1:14">
      <c r="N529" s="6"/>
    </row>
    <row r="530" spans="1:14">
      <c r="N530" s="6"/>
    </row>
    <row r="531" spans="1:14">
      <c r="N531" s="6"/>
    </row>
    <row r="532" spans="1:14">
      <c r="N532" s="6"/>
    </row>
    <row r="533" spans="1:14">
      <c r="N533" s="6"/>
    </row>
    <row r="534" spans="1:14">
      <c r="N534" s="6"/>
    </row>
    <row r="535" spans="1:14">
      <c r="N535" s="6"/>
    </row>
    <row r="536" spans="1:14">
      <c r="N536" s="6"/>
    </row>
    <row r="537" spans="1:14">
      <c r="N537" s="6"/>
    </row>
    <row r="538" spans="1:14">
      <c r="N538" s="6"/>
    </row>
    <row r="539" spans="1:14">
      <c r="N539" s="6"/>
    </row>
    <row r="540" spans="1:14" s="40" customFormat="1">
      <c r="A540" s="19"/>
      <c r="B540" s="3"/>
      <c r="C540" s="3"/>
      <c r="D540" s="3"/>
      <c r="E540" s="37"/>
      <c r="F540" s="37"/>
      <c r="G540" s="37"/>
      <c r="H540" s="37"/>
      <c r="I540" s="37"/>
      <c r="J540" s="37"/>
      <c r="K540" s="37"/>
      <c r="L540" s="37"/>
      <c r="M540" s="37"/>
      <c r="N540" s="39"/>
    </row>
    <row r="541" spans="1:14">
      <c r="N541" s="6"/>
    </row>
    <row r="542" spans="1:14" s="40" customFormat="1">
      <c r="A542" s="19"/>
      <c r="B542" s="3"/>
      <c r="C542" s="3"/>
      <c r="D542" s="3"/>
      <c r="E542" s="37"/>
      <c r="F542" s="37"/>
      <c r="G542" s="37"/>
      <c r="H542" s="37"/>
      <c r="I542" s="37"/>
      <c r="J542" s="37"/>
      <c r="K542" s="37"/>
      <c r="L542" s="37"/>
      <c r="M542" s="37"/>
      <c r="N542" s="39"/>
    </row>
    <row r="543" spans="1:14">
      <c r="N543" s="6"/>
    </row>
    <row r="544" spans="1:14" s="40" customFormat="1">
      <c r="A544" s="19"/>
      <c r="B544" s="3"/>
      <c r="C544" s="3"/>
      <c r="D544" s="3"/>
      <c r="E544" s="37"/>
      <c r="F544" s="37"/>
      <c r="G544" s="37"/>
      <c r="H544" s="37"/>
      <c r="I544" s="37"/>
      <c r="J544" s="37"/>
      <c r="K544" s="37"/>
      <c r="L544" s="37"/>
      <c r="M544" s="37"/>
      <c r="N544" s="39"/>
    </row>
    <row r="545" spans="1:14">
      <c r="N545" s="6"/>
    </row>
    <row r="546" spans="1:14" s="40" customFormat="1">
      <c r="A546" s="19"/>
      <c r="B546" s="3"/>
      <c r="C546" s="3"/>
      <c r="D546" s="3"/>
      <c r="E546" s="37"/>
      <c r="F546" s="37"/>
      <c r="G546" s="37"/>
      <c r="H546" s="37"/>
      <c r="I546" s="37"/>
      <c r="J546" s="37"/>
      <c r="K546" s="37"/>
      <c r="L546" s="37"/>
      <c r="M546" s="37"/>
      <c r="N546" s="39"/>
    </row>
    <row r="547" spans="1:14">
      <c r="N547" s="6"/>
    </row>
    <row r="548" spans="1:14">
      <c r="N548" s="6"/>
    </row>
    <row r="549" spans="1:14">
      <c r="N549" s="6"/>
    </row>
    <row r="550" spans="1:14">
      <c r="N550" s="6"/>
    </row>
    <row r="551" spans="1:14">
      <c r="N551" s="6"/>
    </row>
    <row r="552" spans="1:14">
      <c r="N552" s="6"/>
    </row>
    <row r="553" spans="1:14">
      <c r="N553" s="6"/>
    </row>
    <row r="554" spans="1:14">
      <c r="N554" s="6"/>
    </row>
    <row r="555" spans="1:14">
      <c r="N555" s="6"/>
    </row>
    <row r="556" spans="1:14">
      <c r="N556" s="6"/>
    </row>
    <row r="557" spans="1:14">
      <c r="N557" s="6"/>
    </row>
    <row r="558" spans="1:14">
      <c r="N558" s="6"/>
    </row>
    <row r="559" spans="1:14">
      <c r="N559" s="6"/>
    </row>
    <row r="560" spans="1:14" s="40" customFormat="1">
      <c r="A560" s="19"/>
      <c r="B560" s="3"/>
      <c r="C560" s="3"/>
      <c r="D560" s="3"/>
      <c r="E560" s="37"/>
      <c r="F560" s="37"/>
      <c r="G560" s="37"/>
      <c r="H560" s="37"/>
      <c r="I560" s="37"/>
      <c r="J560" s="37"/>
      <c r="K560" s="37"/>
      <c r="L560" s="37"/>
      <c r="M560" s="37"/>
      <c r="N560" s="39"/>
    </row>
    <row r="561" spans="1:14">
      <c r="N561" s="6"/>
    </row>
    <row r="562" spans="1:14" s="40" customFormat="1">
      <c r="A562" s="19"/>
      <c r="B562" s="3"/>
      <c r="C562" s="3"/>
      <c r="D562" s="3"/>
      <c r="E562" s="37"/>
      <c r="F562" s="37"/>
      <c r="G562" s="37"/>
      <c r="H562" s="37"/>
      <c r="I562" s="37"/>
      <c r="J562" s="37"/>
      <c r="K562" s="37"/>
      <c r="L562" s="37"/>
      <c r="M562" s="37"/>
      <c r="N562" s="39"/>
    </row>
    <row r="563" spans="1:14">
      <c r="N563" s="6"/>
    </row>
    <row r="564" spans="1:14">
      <c r="N564" s="6"/>
    </row>
    <row r="565" spans="1:14">
      <c r="N565" s="6"/>
    </row>
    <row r="566" spans="1:14" s="40" customFormat="1">
      <c r="A566" s="19"/>
      <c r="B566" s="3"/>
      <c r="C566" s="3"/>
      <c r="D566" s="3"/>
      <c r="E566" s="37"/>
      <c r="F566" s="37"/>
      <c r="G566" s="37"/>
      <c r="H566" s="37"/>
      <c r="I566" s="37"/>
      <c r="J566" s="37"/>
      <c r="K566" s="37"/>
      <c r="L566" s="37"/>
      <c r="M566" s="37"/>
      <c r="N566" s="39"/>
    </row>
    <row r="567" spans="1:14">
      <c r="N567" s="6"/>
    </row>
    <row r="568" spans="1:14" s="40" customFormat="1">
      <c r="A568" s="19"/>
      <c r="B568" s="3"/>
      <c r="C568" s="3"/>
      <c r="D568" s="3"/>
      <c r="E568" s="37"/>
      <c r="F568" s="37"/>
      <c r="G568" s="37"/>
      <c r="H568" s="37"/>
      <c r="I568" s="37"/>
      <c r="J568" s="37"/>
      <c r="K568" s="37"/>
      <c r="L568" s="37"/>
      <c r="M568" s="37"/>
      <c r="N568" s="39"/>
    </row>
    <row r="569" spans="1:14">
      <c r="N569" s="6"/>
    </row>
    <row r="570" spans="1:14">
      <c r="N570" s="6"/>
    </row>
    <row r="571" spans="1:14">
      <c r="N571" s="6"/>
    </row>
    <row r="572" spans="1:14" s="40" customFormat="1">
      <c r="A572" s="19"/>
      <c r="B572" s="3"/>
      <c r="C572" s="3"/>
      <c r="D572" s="3"/>
      <c r="E572" s="37"/>
      <c r="F572" s="37"/>
      <c r="G572" s="37"/>
      <c r="H572" s="37"/>
      <c r="I572" s="37"/>
      <c r="J572" s="37"/>
      <c r="K572" s="37"/>
      <c r="L572" s="37"/>
      <c r="M572" s="37"/>
      <c r="N572" s="39"/>
    </row>
    <row r="573" spans="1:14">
      <c r="N573" s="6"/>
    </row>
    <row r="574" spans="1:14" s="40" customFormat="1">
      <c r="A574" s="19"/>
      <c r="B574" s="3"/>
      <c r="C574" s="3"/>
      <c r="D574" s="3"/>
      <c r="E574" s="37"/>
      <c r="F574" s="37"/>
      <c r="G574" s="37"/>
      <c r="H574" s="37"/>
      <c r="I574" s="37"/>
      <c r="J574" s="37"/>
      <c r="K574" s="37"/>
      <c r="L574" s="37"/>
      <c r="M574" s="37"/>
      <c r="N574" s="39"/>
    </row>
    <row r="575" spans="1:14">
      <c r="N575" s="6"/>
    </row>
    <row r="576" spans="1:14">
      <c r="N576" s="6"/>
    </row>
    <row r="577" spans="1:14">
      <c r="N577" s="6"/>
    </row>
    <row r="578" spans="1:14">
      <c r="N578" s="6"/>
    </row>
    <row r="579" spans="1:14">
      <c r="N579" s="6"/>
    </row>
    <row r="580" spans="1:14">
      <c r="N580" s="6"/>
    </row>
    <row r="581" spans="1:14">
      <c r="N581" s="6"/>
    </row>
    <row r="582" spans="1:14">
      <c r="N582" s="6"/>
    </row>
    <row r="583" spans="1:14">
      <c r="N583" s="6"/>
    </row>
    <row r="584" spans="1:14">
      <c r="N584" s="6"/>
    </row>
    <row r="585" spans="1:14">
      <c r="N585" s="6"/>
    </row>
    <row r="586" spans="1:14">
      <c r="N586" s="6"/>
    </row>
    <row r="587" spans="1:14">
      <c r="N587" s="6"/>
    </row>
    <row r="588" spans="1:14">
      <c r="N588" s="6"/>
    </row>
    <row r="589" spans="1:14" customFormat="1">
      <c r="A589" s="19"/>
      <c r="B589" s="3"/>
      <c r="C589" s="3"/>
      <c r="D589" s="3"/>
      <c r="E589" s="37"/>
      <c r="F589" s="37"/>
      <c r="G589" s="37"/>
      <c r="H589" s="37"/>
      <c r="I589" s="37"/>
      <c r="J589" s="37"/>
      <c r="K589" s="37"/>
      <c r="L589" s="37"/>
      <c r="M589" s="37"/>
      <c r="N589" s="4"/>
    </row>
    <row r="590" spans="1:14" customFormat="1">
      <c r="A590" s="19"/>
      <c r="B590" s="3"/>
      <c r="C590" s="3"/>
      <c r="D590" s="3"/>
      <c r="E590" s="37"/>
      <c r="F590" s="37"/>
      <c r="G590" s="37"/>
      <c r="H590" s="37"/>
      <c r="I590" s="37"/>
      <c r="J590" s="37"/>
      <c r="K590" s="37"/>
      <c r="L590" s="37"/>
      <c r="M590" s="37"/>
      <c r="N590" s="4"/>
    </row>
    <row r="591" spans="1:14" customFormat="1">
      <c r="A591" s="19"/>
      <c r="B591" s="3"/>
      <c r="C591" s="3"/>
      <c r="D591" s="3"/>
      <c r="E591" s="37"/>
      <c r="F591" s="37"/>
      <c r="G591" s="37"/>
      <c r="H591" s="37"/>
      <c r="I591" s="37"/>
      <c r="J591" s="37"/>
      <c r="K591" s="37"/>
      <c r="L591" s="37"/>
      <c r="M591" s="37"/>
      <c r="N591" s="4"/>
    </row>
    <row r="592" spans="1:14">
      <c r="N592" s="6"/>
    </row>
    <row r="593" spans="14:14">
      <c r="N593" s="6"/>
    </row>
    <row r="594" spans="14:14">
      <c r="N594" s="6"/>
    </row>
    <row r="595" spans="14:14">
      <c r="N595" s="6"/>
    </row>
    <row r="596" spans="14:14">
      <c r="N596" s="6"/>
    </row>
    <row r="597" spans="14:14">
      <c r="N597" s="6"/>
    </row>
    <row r="598" spans="14:14">
      <c r="N598" s="6"/>
    </row>
    <row r="599" spans="14:14">
      <c r="N599" s="6"/>
    </row>
    <row r="600" spans="14:14">
      <c r="N600" s="6"/>
    </row>
    <row r="601" spans="14:14">
      <c r="N601" s="6"/>
    </row>
    <row r="602" spans="14:14">
      <c r="N602" s="6"/>
    </row>
    <row r="603" spans="14:14">
      <c r="N603" s="6"/>
    </row>
    <row r="604" spans="14:14">
      <c r="N604" s="6"/>
    </row>
    <row r="605" spans="14:14">
      <c r="N605" s="6"/>
    </row>
    <row r="606" spans="14:14">
      <c r="N606" s="6"/>
    </row>
    <row r="607" spans="14:14">
      <c r="N607" s="6"/>
    </row>
    <row r="608" spans="14:14">
      <c r="N608" s="6"/>
    </row>
    <row r="609" spans="14:14">
      <c r="N609" s="6"/>
    </row>
    <row r="610" spans="14:14">
      <c r="N610" s="6"/>
    </row>
    <row r="611" spans="14:14">
      <c r="N611" s="6"/>
    </row>
    <row r="612" spans="14:14">
      <c r="N612" s="6"/>
    </row>
    <row r="613" spans="14:14">
      <c r="N613" s="6"/>
    </row>
    <row r="614" spans="14:14">
      <c r="N614" s="6"/>
    </row>
    <row r="615" spans="14:14">
      <c r="N615" s="6"/>
    </row>
    <row r="616" spans="14:14">
      <c r="N616" s="6"/>
    </row>
    <row r="617" spans="14:14">
      <c r="N617" s="6"/>
    </row>
    <row r="618" spans="14:14">
      <c r="N618" s="6"/>
    </row>
    <row r="619" spans="14:14">
      <c r="N619" s="6"/>
    </row>
    <row r="620" spans="14:14">
      <c r="N620" s="6"/>
    </row>
    <row r="621" spans="14:14">
      <c r="N621" s="6"/>
    </row>
    <row r="622" spans="14:14">
      <c r="N622" s="6"/>
    </row>
    <row r="623" spans="14:14">
      <c r="N623" s="6"/>
    </row>
    <row r="624" spans="14:14">
      <c r="N624" s="6"/>
    </row>
    <row r="625" spans="14:14">
      <c r="N625" s="6"/>
    </row>
    <row r="626" spans="14:14">
      <c r="N626" s="6"/>
    </row>
    <row r="627" spans="14:14">
      <c r="N627" s="6"/>
    </row>
    <row r="628" spans="14:14">
      <c r="N628" s="6"/>
    </row>
    <row r="629" spans="14:14">
      <c r="N629" s="6"/>
    </row>
    <row r="630" spans="14:14">
      <c r="N630" s="6"/>
    </row>
    <row r="631" spans="14:14">
      <c r="N631" s="6"/>
    </row>
    <row r="632" spans="14:14">
      <c r="N632" s="6"/>
    </row>
    <row r="633" spans="14:14">
      <c r="N633" s="6"/>
    </row>
    <row r="634" spans="14:14">
      <c r="N634" s="6"/>
    </row>
    <row r="635" spans="14:14">
      <c r="N635" s="6"/>
    </row>
    <row r="636" spans="14:14">
      <c r="N636" s="6"/>
    </row>
    <row r="637" spans="14:14">
      <c r="N637" s="6"/>
    </row>
    <row r="638" spans="14:14">
      <c r="N638" s="6"/>
    </row>
    <row r="639" spans="14:14">
      <c r="N639" s="6"/>
    </row>
    <row r="640" spans="14:14">
      <c r="N640" s="6"/>
    </row>
    <row r="641" spans="14:14">
      <c r="N641" s="6"/>
    </row>
    <row r="642" spans="14:14">
      <c r="N642" s="6"/>
    </row>
    <row r="643" spans="14:14">
      <c r="N643" s="6"/>
    </row>
    <row r="644" spans="14:14">
      <c r="N644" s="6"/>
    </row>
    <row r="645" spans="14:14">
      <c r="N645" s="6"/>
    </row>
    <row r="646" spans="14:14">
      <c r="N646" s="6"/>
    </row>
    <row r="647" spans="14:14">
      <c r="N647" s="6"/>
    </row>
    <row r="648" spans="14:14">
      <c r="N648" s="6"/>
    </row>
    <row r="649" spans="14:14">
      <c r="N649" s="6"/>
    </row>
    <row r="650" spans="14:14">
      <c r="N650" s="6"/>
    </row>
    <row r="651" spans="14:14">
      <c r="N651" s="6"/>
    </row>
    <row r="652" spans="14:14">
      <c r="N652" s="6"/>
    </row>
    <row r="653" spans="14:14">
      <c r="N653" s="6"/>
    </row>
    <row r="654" spans="14:14">
      <c r="N654" s="6"/>
    </row>
    <row r="655" spans="14:14">
      <c r="N655" s="6"/>
    </row>
    <row r="656" spans="14:14">
      <c r="N656" s="6"/>
    </row>
    <row r="657" spans="14:14">
      <c r="N657" s="6"/>
    </row>
    <row r="658" spans="14:14">
      <c r="N658" s="6"/>
    </row>
    <row r="659" spans="14:14">
      <c r="N659" s="6"/>
    </row>
    <row r="660" spans="14:14">
      <c r="N660" s="6"/>
    </row>
    <row r="661" spans="14:14">
      <c r="N661" s="6"/>
    </row>
    <row r="662" spans="14:14">
      <c r="N662" s="6"/>
    </row>
    <row r="663" spans="14:14">
      <c r="N663" s="6"/>
    </row>
    <row r="664" spans="14:14">
      <c r="N664" s="6"/>
    </row>
    <row r="665" spans="14:14">
      <c r="N665" s="6"/>
    </row>
    <row r="666" spans="14:14">
      <c r="N666" s="6"/>
    </row>
    <row r="667" spans="14:14">
      <c r="N667" s="6"/>
    </row>
    <row r="668" spans="14:14">
      <c r="N668" s="6"/>
    </row>
    <row r="669" spans="14:14">
      <c r="N669" s="6"/>
    </row>
    <row r="670" spans="14:14">
      <c r="N670" s="6"/>
    </row>
    <row r="671" spans="14:14">
      <c r="N671" s="6"/>
    </row>
    <row r="672" spans="14:14">
      <c r="N672" s="6"/>
    </row>
    <row r="673" spans="14:14">
      <c r="N673" s="6"/>
    </row>
    <row r="674" spans="14:14">
      <c r="N674" s="6"/>
    </row>
    <row r="675" spans="14:14">
      <c r="N675" s="6"/>
    </row>
    <row r="676" spans="14:14">
      <c r="N676" s="6"/>
    </row>
    <row r="677" spans="14:14">
      <c r="N677" s="6"/>
    </row>
    <row r="678" spans="14:14">
      <c r="N678" s="6"/>
    </row>
    <row r="679" spans="14:14">
      <c r="N679" s="6"/>
    </row>
    <row r="680" spans="14:14">
      <c r="N680" s="6"/>
    </row>
    <row r="681" spans="14:14">
      <c r="N681" s="6"/>
    </row>
    <row r="682" spans="14:14">
      <c r="N682" s="6"/>
    </row>
    <row r="683" spans="14:14">
      <c r="N683" s="6"/>
    </row>
    <row r="684" spans="14:14">
      <c r="N684" s="6"/>
    </row>
    <row r="685" spans="14:14">
      <c r="N685" s="6"/>
    </row>
    <row r="686" spans="14:14">
      <c r="N686" s="6"/>
    </row>
    <row r="687" spans="14:14">
      <c r="N687" s="6"/>
    </row>
    <row r="688" spans="14:14">
      <c r="N688" s="6"/>
    </row>
    <row r="689" spans="14:14">
      <c r="N689" s="6"/>
    </row>
    <row r="690" spans="14:14">
      <c r="N690" s="6"/>
    </row>
    <row r="691" spans="14:14">
      <c r="N691" s="6"/>
    </row>
    <row r="692" spans="14:14">
      <c r="N692" s="6"/>
    </row>
    <row r="693" spans="14:14">
      <c r="N693" s="6"/>
    </row>
    <row r="694" spans="14:14">
      <c r="N694" s="6"/>
    </row>
    <row r="695" spans="14:14">
      <c r="N695" s="6"/>
    </row>
    <row r="696" spans="14:14">
      <c r="N696" s="6"/>
    </row>
  </sheetData>
  <mergeCells count="1">
    <mergeCell ref="A46:D46"/>
  </mergeCells>
  <pageMargins left="0.19685039370078741" right="0.19685039370078741" top="0.19685039370078741" bottom="0.39370078740157483" header="0" footer="0.19685039370078741"/>
  <pageSetup paperSize="9" scale="88" fitToHeight="5"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view="pageBreakPreview" topLeftCell="C10" zoomScale="140" zoomScaleNormal="58" zoomScaleSheetLayoutView="140" zoomScalePageLayoutView="50" workbookViewId="0">
      <selection activeCell="R38" sqref="R38"/>
    </sheetView>
  </sheetViews>
  <sheetFormatPr defaultColWidth="11.44140625" defaultRowHeight="13.2"/>
  <sheetData/>
  <pageMargins left="0" right="0" top="0" bottom="0" header="0" footer="0"/>
  <pageSetup paperSize="9" scale="76" orientation="portrait" horizontalDpi="4294967293"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tabSelected="1" zoomScaleNormal="100" workbookViewId="0">
      <selection activeCell="F12" sqref="F12"/>
    </sheetView>
  </sheetViews>
  <sheetFormatPr defaultColWidth="11.44140625" defaultRowHeight="13.2"/>
  <cols>
    <col min="1" max="1" width="20.6640625" customWidth="1"/>
    <col min="2" max="2" width="15.88671875" customWidth="1"/>
    <col min="3" max="3" width="16.6640625" customWidth="1"/>
    <col min="4" max="4" width="14.88671875" customWidth="1"/>
    <col min="5" max="5" width="15.5546875" customWidth="1"/>
    <col min="6" max="6" width="14.6640625" customWidth="1"/>
    <col min="7" max="7" width="16.109375" customWidth="1"/>
    <col min="8" max="8" width="14" customWidth="1"/>
    <col min="9" max="9" width="12.88671875" customWidth="1"/>
    <col min="10" max="10" width="15" customWidth="1"/>
    <col min="11" max="11" width="14.88671875" customWidth="1"/>
    <col min="12" max="12" width="17.33203125" customWidth="1"/>
    <col min="13" max="13" width="14.109375" style="232" bestFit="1" customWidth="1"/>
    <col min="14" max="14" width="12.44140625" bestFit="1" customWidth="1"/>
  </cols>
  <sheetData>
    <row r="1" spans="1:14" ht="26.4">
      <c r="A1" s="71" t="s">
        <v>213</v>
      </c>
      <c r="B1" s="72" t="s">
        <v>4</v>
      </c>
      <c r="C1" s="73">
        <v>2020</v>
      </c>
      <c r="D1" s="71">
        <v>2021</v>
      </c>
      <c r="E1" s="71">
        <v>2022</v>
      </c>
      <c r="F1" s="72">
        <v>2023</v>
      </c>
      <c r="G1" s="71">
        <v>2024</v>
      </c>
      <c r="H1" s="71">
        <v>2025</v>
      </c>
      <c r="I1" s="71">
        <v>2026</v>
      </c>
      <c r="J1" s="72" t="s">
        <v>10</v>
      </c>
      <c r="K1" s="72" t="s">
        <v>372</v>
      </c>
      <c r="L1" s="230" t="s">
        <v>632</v>
      </c>
      <c r="M1" s="231" t="s">
        <v>631</v>
      </c>
      <c r="N1" s="230" t="s">
        <v>633</v>
      </c>
    </row>
    <row r="2" spans="1:14">
      <c r="A2" s="66"/>
      <c r="B2" s="69"/>
      <c r="C2" s="63"/>
      <c r="D2" s="66"/>
      <c r="E2" s="66"/>
      <c r="F2" s="69"/>
      <c r="G2" s="66"/>
      <c r="H2" s="66"/>
      <c r="I2" s="66"/>
      <c r="J2" s="69"/>
      <c r="K2" s="114"/>
      <c r="L2" s="229"/>
    </row>
    <row r="3" spans="1:14">
      <c r="A3" s="100" t="s">
        <v>628</v>
      </c>
      <c r="B3" s="62">
        <f>SUM(Garages!E166)</f>
        <v>8150</v>
      </c>
      <c r="C3" s="64">
        <f>SUM(Garages!F166)</f>
        <v>2750</v>
      </c>
      <c r="D3" s="67">
        <f>SUM(Garages!G166)</f>
        <v>2050</v>
      </c>
      <c r="E3" s="67">
        <f>SUM(Garages!H166)</f>
        <v>2050</v>
      </c>
      <c r="F3" s="62">
        <f>SUM(Garages!I166)</f>
        <v>1750</v>
      </c>
      <c r="G3" s="67">
        <f>SUM(Garages!J166)</f>
        <v>2050</v>
      </c>
      <c r="H3" s="67">
        <f>SUM(Garages!K166)</f>
        <v>5700</v>
      </c>
      <c r="I3" s="67">
        <f>SUM(Garages!L166)</f>
        <v>1750</v>
      </c>
      <c r="J3" s="62">
        <f>SUM(Garages!M166)</f>
        <v>4500</v>
      </c>
      <c r="K3" s="121">
        <f>SUM(B3:J3)</f>
        <v>30750</v>
      </c>
      <c r="L3" s="210">
        <f>SUM(D3:J3)</f>
        <v>19850</v>
      </c>
      <c r="M3" s="232">
        <f>+L3*120%</f>
        <v>23820</v>
      </c>
      <c r="N3" s="232">
        <f>+M3/9</f>
        <v>2646.6666666666665</v>
      </c>
    </row>
    <row r="4" spans="1:14">
      <c r="A4" s="100" t="s">
        <v>629</v>
      </c>
      <c r="B4" s="62">
        <f>SUM(Hardstandings!E65)</f>
        <v>700</v>
      </c>
      <c r="C4" s="62">
        <f>SUM(Hardstandings!F65)</f>
        <v>900</v>
      </c>
      <c r="D4" s="62">
        <f>SUM(Hardstandings!G65)</f>
        <v>4170</v>
      </c>
      <c r="E4" s="62">
        <f>SUM(Hardstandings!H65)</f>
        <v>13650</v>
      </c>
      <c r="F4" s="62">
        <f>SUM(Hardstandings!I65)</f>
        <v>8700</v>
      </c>
      <c r="G4" s="62">
        <f>SUM(Hardstandings!J65)</f>
        <v>1400</v>
      </c>
      <c r="H4" s="62">
        <f>SUM(Hardstandings!K65)</f>
        <v>1700</v>
      </c>
      <c r="I4" s="62">
        <f>SUM(Hardstandings!L65)</f>
        <v>4150</v>
      </c>
      <c r="J4" s="62">
        <f>SUM(Hardstandings!M65)</f>
        <v>57800</v>
      </c>
      <c r="K4" s="121">
        <f t="shared" ref="K4:K14" si="0">SUM(B4:J4)</f>
        <v>93170</v>
      </c>
      <c r="L4" s="210">
        <f t="shared" ref="L4:L18" si="1">SUM(D4:J4)</f>
        <v>91570</v>
      </c>
      <c r="M4" s="232">
        <f t="shared" ref="M4:M18" si="2">+L4*120%</f>
        <v>109884</v>
      </c>
      <c r="N4" s="232">
        <f t="shared" ref="N4:N18" si="3">+M4/9</f>
        <v>12209.333333333334</v>
      </c>
    </row>
    <row r="5" spans="1:14">
      <c r="A5" s="100" t="s">
        <v>630</v>
      </c>
      <c r="B5" s="62">
        <f>SUM(Boundarys!E44)</f>
        <v>0</v>
      </c>
      <c r="C5" s="62">
        <f>SUM(Boundarys!F44)</f>
        <v>1840</v>
      </c>
      <c r="D5" s="62">
        <f>SUM(Boundarys!G44)</f>
        <v>2920</v>
      </c>
      <c r="E5" s="62">
        <f>SUM(Boundarys!H44)</f>
        <v>1140</v>
      </c>
      <c r="F5" s="62">
        <f>SUM(Boundarys!I44)</f>
        <v>1540</v>
      </c>
      <c r="G5" s="62">
        <f>SUM(Boundarys!J44)</f>
        <v>500</v>
      </c>
      <c r="H5" s="62">
        <f>SUM(Boundarys!K44)</f>
        <v>4670</v>
      </c>
      <c r="I5" s="62">
        <f>SUM(Boundarys!L44)</f>
        <v>1420</v>
      </c>
      <c r="J5" s="62">
        <f>SUM(Boundarys!M44)</f>
        <v>5460</v>
      </c>
      <c r="K5" s="121">
        <f t="shared" si="0"/>
        <v>19490</v>
      </c>
      <c r="L5" s="210">
        <f t="shared" si="1"/>
        <v>17650</v>
      </c>
      <c r="M5" s="232">
        <f t="shared" si="2"/>
        <v>21180</v>
      </c>
      <c r="N5" s="232">
        <f t="shared" si="3"/>
        <v>2353.3333333333335</v>
      </c>
    </row>
    <row r="6" spans="1:14">
      <c r="A6" s="100" t="s">
        <v>599</v>
      </c>
      <c r="B6" s="62">
        <f>SUM('Leisure Suite'!E43)</f>
        <v>0</v>
      </c>
      <c r="C6" s="62">
        <f>SUM('Leisure Suite'!F43)</f>
        <v>500</v>
      </c>
      <c r="D6" s="62">
        <f>SUM('Leisure Suite'!G43)</f>
        <v>5000</v>
      </c>
      <c r="E6" s="62">
        <f>SUM('Leisure Suite'!H43)</f>
        <v>30366</v>
      </c>
      <c r="F6" s="62">
        <f>SUM('Leisure Suite'!I43)</f>
        <v>15500</v>
      </c>
      <c r="G6" s="62">
        <f>SUM('Leisure Suite'!J43)</f>
        <v>6500</v>
      </c>
      <c r="H6" s="62">
        <f>SUM('Leisure Suite'!K43)</f>
        <v>2500</v>
      </c>
      <c r="I6" s="62">
        <f>SUM('Leisure Suite'!L43)</f>
        <v>6050</v>
      </c>
      <c r="J6" s="62">
        <f>SUM('Leisure Suite'!M43)</f>
        <v>30750</v>
      </c>
      <c r="K6" s="121">
        <f t="shared" si="0"/>
        <v>97166</v>
      </c>
      <c r="L6" s="210">
        <f t="shared" si="1"/>
        <v>96666</v>
      </c>
      <c r="M6" s="232">
        <f t="shared" si="2"/>
        <v>115999.2</v>
      </c>
      <c r="N6" s="232">
        <f t="shared" si="3"/>
        <v>12888.8</v>
      </c>
    </row>
    <row r="7" spans="1:14" ht="15.6" customHeight="1">
      <c r="A7" s="100" t="s">
        <v>622</v>
      </c>
      <c r="B7" s="62">
        <f>SUM(' Alexandra Apartments'!E63)</f>
        <v>500</v>
      </c>
      <c r="C7" s="64">
        <f>SUM(' Alexandra Apartments'!F63)</f>
        <v>0</v>
      </c>
      <c r="D7" s="67">
        <f>SUM(' Alexandra Apartments'!G63)</f>
        <v>0</v>
      </c>
      <c r="E7" s="67">
        <f>SUM(' Alexandra Apartments'!H63)</f>
        <v>11000</v>
      </c>
      <c r="F7" s="62">
        <f>SUM(' Alexandra Apartments'!I63)</f>
        <v>0</v>
      </c>
      <c r="G7" s="67">
        <f>SUM(' Alexandra Apartments'!J63)</f>
        <v>0</v>
      </c>
      <c r="H7" s="67">
        <f>SUM(' Alexandra Apartments'!K63)</f>
        <v>2750</v>
      </c>
      <c r="I7" s="67">
        <f>SUM(' Alexandra Apartments'!L63)</f>
        <v>0</v>
      </c>
      <c r="J7" s="62">
        <f>SUM(' Alexandra Apartments'!M63)</f>
        <v>8250</v>
      </c>
      <c r="K7" s="121">
        <f t="shared" si="0"/>
        <v>22500</v>
      </c>
      <c r="L7" s="210">
        <f t="shared" si="1"/>
        <v>22000</v>
      </c>
      <c r="M7" s="232">
        <f t="shared" si="2"/>
        <v>26400</v>
      </c>
      <c r="N7" s="232">
        <f t="shared" si="3"/>
        <v>2933.3333333333335</v>
      </c>
    </row>
    <row r="8" spans="1:14" ht="15.6" customHeight="1">
      <c r="A8" s="167" t="s">
        <v>623</v>
      </c>
      <c r="B8" s="62">
        <f>SUM('Alexandra Buildings'!E39)</f>
        <v>720</v>
      </c>
      <c r="C8" s="62">
        <f>SUM('Alexandra Buildings'!F39)</f>
        <v>7220</v>
      </c>
      <c r="D8" s="62">
        <f>SUM('Alexandra Buildings'!G39)</f>
        <v>500</v>
      </c>
      <c r="E8" s="62">
        <f>SUM('Alexandra Buildings'!H39)</f>
        <v>10985</v>
      </c>
      <c r="F8" s="62">
        <f>SUM('Alexandra Buildings'!I39)</f>
        <v>1900</v>
      </c>
      <c r="G8" s="62">
        <f>SUM('Alexandra Buildings'!J39)</f>
        <v>1000</v>
      </c>
      <c r="H8" s="62">
        <f>SUM('Alexandra Buildings'!K39)</f>
        <v>2500</v>
      </c>
      <c r="I8" s="62">
        <f>SUM('Alexandra Buildings'!L39)</f>
        <v>0</v>
      </c>
      <c r="J8" s="62">
        <f>SUM('Alexandra Buildings'!M39)</f>
        <v>9870</v>
      </c>
      <c r="K8" s="121">
        <f t="shared" si="0"/>
        <v>34695</v>
      </c>
      <c r="L8" s="210">
        <f t="shared" si="1"/>
        <v>26755</v>
      </c>
      <c r="M8" s="232">
        <f t="shared" si="2"/>
        <v>32106</v>
      </c>
      <c r="N8" s="232">
        <f t="shared" si="3"/>
        <v>3567.3333333333335</v>
      </c>
    </row>
    <row r="9" spans="1:14">
      <c r="A9" s="100" t="s">
        <v>211</v>
      </c>
      <c r="B9" s="62">
        <f>SUM(Cliffe!E64)</f>
        <v>0</v>
      </c>
      <c r="C9" s="64">
        <f>SUM(Cliffe!F64)</f>
        <v>8580</v>
      </c>
      <c r="D9" s="67">
        <f>SUM(Cliffe!G64)</f>
        <v>0</v>
      </c>
      <c r="E9" s="67">
        <f>SUM(Cliffe!H64)</f>
        <v>15902</v>
      </c>
      <c r="F9" s="62">
        <f>SUM(Cliffe!I64)</f>
        <v>0</v>
      </c>
      <c r="G9" s="67">
        <f>SUM(Cliffe!J64)</f>
        <v>3500</v>
      </c>
      <c r="H9" s="67">
        <f>SUM(Cliffe!K64)</f>
        <v>2500</v>
      </c>
      <c r="I9" s="67">
        <f>SUM(Cliffe!L64)</f>
        <v>3500</v>
      </c>
      <c r="J9" s="62">
        <f>SUM(Cliffe!M64)</f>
        <v>13690</v>
      </c>
      <c r="K9" s="121">
        <f t="shared" si="0"/>
        <v>47672</v>
      </c>
      <c r="L9" s="210">
        <f t="shared" si="1"/>
        <v>39092</v>
      </c>
      <c r="M9" s="232">
        <f t="shared" si="2"/>
        <v>46910.400000000001</v>
      </c>
      <c r="N9" s="232">
        <f t="shared" si="3"/>
        <v>5212.2666666666664</v>
      </c>
    </row>
    <row r="10" spans="1:14">
      <c r="A10" s="100" t="s">
        <v>214</v>
      </c>
      <c r="B10" s="62">
        <f>SUM(Edward!E55)</f>
        <v>0</v>
      </c>
      <c r="C10" s="64">
        <f>SUM(Edward!F55)</f>
        <v>500</v>
      </c>
      <c r="D10" s="67">
        <f>SUM(Edward!G55)</f>
        <v>6760</v>
      </c>
      <c r="E10" s="67">
        <f>SUM(Edward!H55)</f>
        <v>12500</v>
      </c>
      <c r="F10" s="62">
        <f>SUM(Edward!I55)</f>
        <v>6383</v>
      </c>
      <c r="G10" s="67">
        <f>SUM(Edward!J55)</f>
        <v>0</v>
      </c>
      <c r="H10" s="67">
        <f>SUM(Edward!K55)</f>
        <v>4500</v>
      </c>
      <c r="I10" s="67">
        <f>SUM(Edward!L55)</f>
        <v>0</v>
      </c>
      <c r="J10" s="62">
        <f>SUM(Edward!M55)</f>
        <v>12260</v>
      </c>
      <c r="K10" s="121">
        <f t="shared" si="0"/>
        <v>42903</v>
      </c>
      <c r="L10" s="210">
        <f t="shared" si="1"/>
        <v>42403</v>
      </c>
      <c r="M10" s="232">
        <f t="shared" si="2"/>
        <v>50883.6</v>
      </c>
      <c r="N10" s="232">
        <f t="shared" si="3"/>
        <v>5653.7333333333336</v>
      </c>
    </row>
    <row r="11" spans="1:14">
      <c r="A11" s="100" t="s">
        <v>624</v>
      </c>
      <c r="B11" s="62">
        <f>SUM(Kingswood!E58)</f>
        <v>10500</v>
      </c>
      <c r="C11" s="62">
        <f>SUM(Kingswood!F58)</f>
        <v>250</v>
      </c>
      <c r="D11" s="62">
        <f>SUM(Kingswood!G58)</f>
        <v>250</v>
      </c>
      <c r="E11" s="62">
        <f>SUM(Kingswood!H58)</f>
        <v>9250</v>
      </c>
      <c r="F11" s="62">
        <f>SUM(Kingswood!I58)</f>
        <v>6750</v>
      </c>
      <c r="G11" s="62">
        <f>SUM(Kingswood!J58)</f>
        <v>9000</v>
      </c>
      <c r="H11" s="62">
        <f>SUM(Kingswood!K58)</f>
        <v>38873</v>
      </c>
      <c r="I11" s="62">
        <f>SUM(Kingswood!L58)</f>
        <v>22500</v>
      </c>
      <c r="J11" s="62">
        <f>SUM(Kingswood!M58)</f>
        <v>18750</v>
      </c>
      <c r="K11" s="121">
        <f t="shared" si="0"/>
        <v>116123</v>
      </c>
      <c r="L11" s="210">
        <f t="shared" si="1"/>
        <v>105373</v>
      </c>
      <c r="M11" s="232">
        <f t="shared" si="2"/>
        <v>126447.59999999999</v>
      </c>
      <c r="N11" s="232">
        <f t="shared" si="3"/>
        <v>14049.733333333332</v>
      </c>
    </row>
    <row r="12" spans="1:14">
      <c r="A12" s="100" t="s">
        <v>209</v>
      </c>
      <c r="B12" s="62">
        <f>SUM(Muxlow!E62)</f>
        <v>0</v>
      </c>
      <c r="C12" s="62">
        <f>SUM(Muxlow!F62)</f>
        <v>0</v>
      </c>
      <c r="D12" s="62">
        <f>SUM(Muxlow!G62)</f>
        <v>13232</v>
      </c>
      <c r="E12" s="62">
        <f>SUM(Muxlow!H62)</f>
        <v>11800</v>
      </c>
      <c r="F12" s="62">
        <f>SUM(Muxlow!I62)</f>
        <v>2500</v>
      </c>
      <c r="G12" s="62">
        <f>SUM(Muxlow!J62)</f>
        <v>2500</v>
      </c>
      <c r="H12" s="62">
        <f>SUM(Muxlow!K62)</f>
        <v>8300</v>
      </c>
      <c r="I12" s="62">
        <f>SUM(Muxlow!L62)</f>
        <v>0</v>
      </c>
      <c r="J12" s="62">
        <f>SUM(Muxlow!M62)</f>
        <v>40832</v>
      </c>
      <c r="K12" s="121">
        <f t="shared" si="0"/>
        <v>79164</v>
      </c>
      <c r="L12" s="210">
        <f t="shared" si="1"/>
        <v>79164</v>
      </c>
      <c r="M12" s="232">
        <f t="shared" si="2"/>
        <v>94996.800000000003</v>
      </c>
      <c r="N12" s="232">
        <f t="shared" si="3"/>
        <v>10555.2</v>
      </c>
    </row>
    <row r="13" spans="1:14">
      <c r="A13" s="100" t="s">
        <v>212</v>
      </c>
      <c r="B13" s="62">
        <f>SUM(Peveril!E60)</f>
        <v>0</v>
      </c>
      <c r="C13" s="64">
        <f>SUM(Peveril!F60)</f>
        <v>7990</v>
      </c>
      <c r="D13" s="67">
        <f>SUM(Peveril!G60)</f>
        <v>5000</v>
      </c>
      <c r="E13" s="67">
        <f>SUM(Peveril!H60)</f>
        <v>40557</v>
      </c>
      <c r="F13" s="62">
        <f>SUM(Peveril!I60)</f>
        <v>3000</v>
      </c>
      <c r="G13" s="67">
        <f>SUM(Peveril!J60)</f>
        <v>4500</v>
      </c>
      <c r="H13" s="67">
        <f>SUM(Peveril!K60)</f>
        <v>3500</v>
      </c>
      <c r="I13" s="67">
        <f>SUM(Peveril!L60)</f>
        <v>0</v>
      </c>
      <c r="J13" s="62">
        <f>SUM(Peveril!M60)</f>
        <v>21740</v>
      </c>
      <c r="K13" s="121">
        <f t="shared" si="0"/>
        <v>86287</v>
      </c>
      <c r="L13" s="210">
        <f t="shared" si="1"/>
        <v>78297</v>
      </c>
      <c r="M13" s="232">
        <f t="shared" si="2"/>
        <v>93956.4</v>
      </c>
      <c r="N13" s="232">
        <f t="shared" si="3"/>
        <v>10439.599999999999</v>
      </c>
    </row>
    <row r="14" spans="1:14">
      <c r="A14" s="100" t="s">
        <v>207</v>
      </c>
      <c r="B14" s="62">
        <f>SUM('Sheaf 1'!E69)</f>
        <v>0</v>
      </c>
      <c r="C14" s="62">
        <f>SUM('Sheaf 1'!F69)</f>
        <v>19025</v>
      </c>
      <c r="D14" s="62">
        <f>SUM('Sheaf 1'!G69)</f>
        <v>775</v>
      </c>
      <c r="E14" s="62">
        <f>SUM('Sheaf 1'!H69)</f>
        <v>21875</v>
      </c>
      <c r="F14" s="62">
        <f>SUM('Sheaf 1'!I69)</f>
        <v>25</v>
      </c>
      <c r="G14" s="62">
        <f>SUM('Sheaf 1'!J69)</f>
        <v>25</v>
      </c>
      <c r="H14" s="62">
        <f>SUM('Sheaf 1'!K69)</f>
        <v>1775</v>
      </c>
      <c r="I14" s="62">
        <f>SUM('Sheaf 1'!L69)</f>
        <v>125</v>
      </c>
      <c r="J14" s="62">
        <f>SUM('Sheaf 1'!M69)</f>
        <v>166850</v>
      </c>
      <c r="K14" s="121">
        <f t="shared" si="0"/>
        <v>210475</v>
      </c>
      <c r="L14" s="210">
        <f t="shared" si="1"/>
        <v>191450</v>
      </c>
      <c r="M14" s="232">
        <f t="shared" si="2"/>
        <v>229740</v>
      </c>
      <c r="N14" s="232">
        <f t="shared" si="3"/>
        <v>25526.666666666668</v>
      </c>
    </row>
    <row r="15" spans="1:14">
      <c r="A15" s="100" t="s">
        <v>208</v>
      </c>
      <c r="B15" s="62">
        <f>SUM('Sheaf 2'!E74)</f>
        <v>0</v>
      </c>
      <c r="C15" s="64">
        <f>SUM('Sheaf 2'!F74)</f>
        <v>19250</v>
      </c>
      <c r="D15" s="67">
        <f>SUM('Sheaf 2'!G74)</f>
        <v>4700</v>
      </c>
      <c r="E15" s="67">
        <f>SUM('Sheaf 2'!H74)</f>
        <v>7250</v>
      </c>
      <c r="F15" s="62">
        <f>SUM('Sheaf 2'!I74)</f>
        <v>0</v>
      </c>
      <c r="G15" s="67">
        <f>SUM('Sheaf 2'!J74)</f>
        <v>9000</v>
      </c>
      <c r="H15" s="67">
        <f>SUM('Sheaf 2'!K74)</f>
        <v>2000</v>
      </c>
      <c r="I15" s="67">
        <f>SUM('Sheaf 2'!L74)</f>
        <v>0</v>
      </c>
      <c r="J15" s="62">
        <f>SUM('Sheaf 2'!M74)</f>
        <v>191000</v>
      </c>
      <c r="K15" s="121">
        <f t="shared" ref="K15:K18" si="4">SUM(B15:J15)</f>
        <v>233200</v>
      </c>
      <c r="L15" s="210">
        <f t="shared" si="1"/>
        <v>213950</v>
      </c>
      <c r="M15" s="232">
        <f t="shared" si="2"/>
        <v>256740</v>
      </c>
      <c r="N15" s="232">
        <f t="shared" si="3"/>
        <v>28526.666666666668</v>
      </c>
    </row>
    <row r="16" spans="1:14">
      <c r="A16" s="100" t="s">
        <v>620</v>
      </c>
      <c r="B16" s="62">
        <f>SUM('Sheaf 3 Apartments'!E56)</f>
        <v>200</v>
      </c>
      <c r="C16" s="62">
        <f>SUM('Sheaf 3 Apartments'!F56)</f>
        <v>500</v>
      </c>
      <c r="D16" s="62">
        <f>SUM('Sheaf 3 Apartments'!G56)</f>
        <v>0</v>
      </c>
      <c r="E16" s="62">
        <f>SUM('Sheaf 3 Apartments'!H56)</f>
        <v>1500</v>
      </c>
      <c r="F16" s="62">
        <f>SUM('Sheaf 3 Apartments'!I56)</f>
        <v>3000</v>
      </c>
      <c r="G16" s="62">
        <f>SUM('Sheaf 3 Apartments'!J56)</f>
        <v>0</v>
      </c>
      <c r="H16" s="62">
        <f>SUM('Sheaf 3 Apartments'!K56)</f>
        <v>2600</v>
      </c>
      <c r="I16" s="62">
        <f>SUM('Sheaf 3 Apartments'!L56)</f>
        <v>0</v>
      </c>
      <c r="J16" s="62">
        <f>SUM('Sheaf 3 Apartments'!M56)</f>
        <v>5100</v>
      </c>
      <c r="K16" s="121">
        <f t="shared" si="4"/>
        <v>12900</v>
      </c>
      <c r="L16" s="210">
        <f t="shared" si="1"/>
        <v>12200</v>
      </c>
      <c r="M16" s="232">
        <f t="shared" si="2"/>
        <v>14640</v>
      </c>
      <c r="N16" s="232">
        <f t="shared" si="3"/>
        <v>1626.6666666666667</v>
      </c>
    </row>
    <row r="17" spans="1:14">
      <c r="A17" s="167" t="s">
        <v>621</v>
      </c>
      <c r="B17" s="62">
        <f>SUM('Sheaf 3 Buildings'!E49)</f>
        <v>50</v>
      </c>
      <c r="C17" s="62">
        <f>SUM('Sheaf 3 Buildings'!F49)</f>
        <v>15250</v>
      </c>
      <c r="D17" s="62">
        <f>SUM('Sheaf 3 Buildings'!G49)</f>
        <v>1950</v>
      </c>
      <c r="E17" s="62">
        <f>SUM('Sheaf 3 Buildings'!H49)</f>
        <v>1000</v>
      </c>
      <c r="F17" s="62">
        <f>SUM('Sheaf 3 Buildings'!I49)</f>
        <v>0</v>
      </c>
      <c r="G17" s="62">
        <f>SUM('Sheaf 3 Buildings'!J49)</f>
        <v>1500</v>
      </c>
      <c r="H17" s="62">
        <f>SUM('Sheaf 3 Buildings'!K49)</f>
        <v>2500</v>
      </c>
      <c r="I17" s="62">
        <f>SUM('Sheaf 3 Buildings'!L49)</f>
        <v>500</v>
      </c>
      <c r="J17" s="62">
        <f>SUM('Sheaf 3 Buildings'!M49)</f>
        <v>3000</v>
      </c>
      <c r="K17" s="121">
        <f t="shared" si="4"/>
        <v>25750</v>
      </c>
      <c r="L17" s="210">
        <f t="shared" si="1"/>
        <v>10450</v>
      </c>
      <c r="M17" s="232">
        <f t="shared" si="2"/>
        <v>12540</v>
      </c>
      <c r="N17" s="232">
        <f t="shared" si="3"/>
        <v>1393.3333333333333</v>
      </c>
    </row>
    <row r="18" spans="1:14">
      <c r="A18" s="100" t="s">
        <v>210</v>
      </c>
      <c r="B18" s="62">
        <f>SUM(Victoria!E46)</f>
        <v>0</v>
      </c>
      <c r="C18" s="62">
        <f>SUM(Victoria!F46)</f>
        <v>2100</v>
      </c>
      <c r="D18" s="62">
        <f>SUM(Victoria!G46)</f>
        <v>6240</v>
      </c>
      <c r="E18" s="62">
        <f>SUM(Victoria!H46)</f>
        <v>12500</v>
      </c>
      <c r="F18" s="62">
        <f>SUM(Victoria!I46)</f>
        <v>7000</v>
      </c>
      <c r="G18" s="62">
        <f>SUM(Victoria!J46)</f>
        <v>2100</v>
      </c>
      <c r="H18" s="62">
        <f>SUM(Victoria!K46)</f>
        <v>750</v>
      </c>
      <c r="I18" s="62">
        <f>SUM(Victoria!L46)</f>
        <v>3500</v>
      </c>
      <c r="J18" s="62">
        <f>SUM(Victoria!M46)</f>
        <v>22990</v>
      </c>
      <c r="K18" s="121">
        <f t="shared" si="4"/>
        <v>57180</v>
      </c>
      <c r="L18" s="210">
        <f t="shared" si="1"/>
        <v>55080</v>
      </c>
      <c r="M18" s="232">
        <f t="shared" si="2"/>
        <v>66096</v>
      </c>
      <c r="N18" s="232">
        <f t="shared" si="3"/>
        <v>7344</v>
      </c>
    </row>
    <row r="19" spans="1:14">
      <c r="A19" s="66"/>
      <c r="B19" s="70"/>
      <c r="C19" s="65"/>
      <c r="D19" s="68"/>
      <c r="E19" s="68"/>
      <c r="F19" s="70"/>
      <c r="G19" s="68"/>
      <c r="H19" s="68"/>
      <c r="I19" s="68"/>
      <c r="J19" s="70"/>
      <c r="K19" s="121"/>
      <c r="L19" s="226"/>
    </row>
    <row r="20" spans="1:14">
      <c r="A20" s="74" t="s">
        <v>587</v>
      </c>
      <c r="B20" s="115">
        <f t="shared" ref="B20:J20" si="5">SUM(B3:B19)</f>
        <v>20820</v>
      </c>
      <c r="C20" s="115">
        <f t="shared" si="5"/>
        <v>86655</v>
      </c>
      <c r="D20" s="115">
        <f t="shared" si="5"/>
        <v>53547</v>
      </c>
      <c r="E20" s="115">
        <f t="shared" si="5"/>
        <v>203325</v>
      </c>
      <c r="F20" s="115">
        <f t="shared" si="5"/>
        <v>58048</v>
      </c>
      <c r="G20" s="115">
        <f t="shared" si="5"/>
        <v>43575</v>
      </c>
      <c r="H20" s="115">
        <f t="shared" si="5"/>
        <v>87118</v>
      </c>
      <c r="I20" s="115">
        <f t="shared" si="5"/>
        <v>43495</v>
      </c>
      <c r="J20" s="115">
        <f t="shared" si="5"/>
        <v>612842</v>
      </c>
      <c r="K20" s="122">
        <f>SUM(K3:K18)</f>
        <v>1209425</v>
      </c>
      <c r="L20" s="210">
        <f>SUM(L3:L18)</f>
        <v>1101950</v>
      </c>
      <c r="M20" s="232">
        <f>SUM(M3:M19)</f>
        <v>1322340</v>
      </c>
      <c r="N20" s="232">
        <f>SUM(N3:N19)</f>
        <v>146926.66666666669</v>
      </c>
    </row>
    <row r="21" spans="1:14">
      <c r="A21" s="209" t="s">
        <v>588</v>
      </c>
      <c r="B21" s="218">
        <f t="shared" ref="B21:L21" si="6">B20*120%</f>
        <v>24984</v>
      </c>
      <c r="C21" s="218">
        <f t="shared" si="6"/>
        <v>103986</v>
      </c>
      <c r="D21" s="218">
        <f t="shared" si="6"/>
        <v>64256.399999999994</v>
      </c>
      <c r="E21" s="218">
        <f t="shared" si="6"/>
        <v>243990</v>
      </c>
      <c r="F21" s="218">
        <f t="shared" si="6"/>
        <v>69657.599999999991</v>
      </c>
      <c r="G21" s="218">
        <f t="shared" si="6"/>
        <v>52290</v>
      </c>
      <c r="H21" s="218">
        <f t="shared" si="6"/>
        <v>104541.59999999999</v>
      </c>
      <c r="I21" s="218">
        <f t="shared" si="6"/>
        <v>52194</v>
      </c>
      <c r="J21" s="218">
        <f t="shared" si="6"/>
        <v>735410.4</v>
      </c>
      <c r="K21" s="218">
        <f t="shared" si="6"/>
        <v>1451310</v>
      </c>
      <c r="L21" s="210">
        <f t="shared" si="6"/>
        <v>1322340</v>
      </c>
    </row>
    <row r="22" spans="1:14">
      <c r="A22" s="209"/>
      <c r="J22" s="228">
        <f>SUM(B21:J21)</f>
        <v>1451310</v>
      </c>
      <c r="K22" s="227" t="s">
        <v>583</v>
      </c>
    </row>
    <row r="23" spans="1:14">
      <c r="J23" s="211">
        <f>+K21-J22</f>
        <v>0</v>
      </c>
      <c r="K23" s="227" t="s">
        <v>627</v>
      </c>
    </row>
    <row r="24" spans="1:14">
      <c r="A24" s="182" t="s">
        <v>322</v>
      </c>
    </row>
    <row r="25" spans="1:14" ht="51.9" customHeight="1">
      <c r="A25" s="236" t="s">
        <v>589</v>
      </c>
      <c r="B25" s="237"/>
      <c r="C25" s="237"/>
      <c r="D25" s="237"/>
      <c r="E25" s="237"/>
      <c r="F25" s="237"/>
      <c r="G25" s="237"/>
    </row>
  </sheetData>
  <mergeCells count="1">
    <mergeCell ref="A25:G25"/>
  </mergeCells>
  <pageMargins left="0.11811023622047245" right="0.11811023622047245" top="0.74803149606299213" bottom="0.74803149606299213" header="0.31496062992125984" footer="0.31496062992125984"/>
  <pageSetup paperSize="9" scale="6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706"/>
  <sheetViews>
    <sheetView view="pageBreakPreview" zoomScale="90" zoomScaleNormal="100" zoomScaleSheetLayoutView="90" zoomScalePageLayoutView="75" workbookViewId="0">
      <pane ySplit="2" topLeftCell="A139" activePane="bottomLeft" state="frozen"/>
      <selection pane="bottomLeft" activeCell="Q134" sqref="Q134:Q135"/>
    </sheetView>
  </sheetViews>
  <sheetFormatPr defaultColWidth="8.88671875" defaultRowHeight="13.2"/>
  <cols>
    <col min="1" max="1" width="5.109375" style="19" customWidth="1"/>
    <col min="2" max="2" width="13.44140625" style="3" customWidth="1"/>
    <col min="3" max="3" width="28.33203125" style="3" customWidth="1"/>
    <col min="4" max="4" width="25.88671875" style="3" customWidth="1"/>
    <col min="5" max="5" width="10.33203125" style="37" customWidth="1"/>
    <col min="6" max="9" width="9.88671875" style="37" customWidth="1"/>
    <col min="10" max="11" width="10" style="37" customWidth="1"/>
    <col min="12" max="12" width="10.109375" style="37" customWidth="1"/>
    <col min="13" max="13" width="12.109375" style="37" customWidth="1"/>
    <col min="14" max="16384" width="8.88671875" style="3"/>
  </cols>
  <sheetData>
    <row r="1" spans="1:14" s="1" customFormat="1" ht="13.8" thickBot="1">
      <c r="A1" s="14" t="s">
        <v>597</v>
      </c>
      <c r="B1" s="10"/>
      <c r="C1" s="10"/>
      <c r="D1" s="10"/>
      <c r="E1" s="36"/>
      <c r="F1" s="36"/>
      <c r="G1" s="36"/>
      <c r="H1" s="36"/>
      <c r="I1" s="36"/>
      <c r="J1" s="36"/>
      <c r="K1" s="36"/>
      <c r="L1" s="36"/>
      <c r="M1" s="36"/>
      <c r="N1" s="4"/>
    </row>
    <row r="2" spans="1:14" s="2" customFormat="1" ht="26.4">
      <c r="A2" s="20" t="s">
        <v>1</v>
      </c>
      <c r="B2" s="11" t="s">
        <v>2</v>
      </c>
      <c r="C2" s="11" t="s">
        <v>13</v>
      </c>
      <c r="D2" s="11" t="s">
        <v>0</v>
      </c>
      <c r="E2" s="11" t="s">
        <v>4</v>
      </c>
      <c r="F2" s="11">
        <v>2020</v>
      </c>
      <c r="G2" s="11">
        <v>2021</v>
      </c>
      <c r="H2" s="11">
        <v>2022</v>
      </c>
      <c r="I2" s="11">
        <v>2023</v>
      </c>
      <c r="J2" s="11">
        <v>2024</v>
      </c>
      <c r="K2" s="11">
        <v>2025</v>
      </c>
      <c r="L2" s="11">
        <v>2026</v>
      </c>
      <c r="M2" s="11" t="s">
        <v>10</v>
      </c>
      <c r="N2" s="5"/>
    </row>
    <row r="3" spans="1:14" s="27" customFormat="1">
      <c r="A3" s="33"/>
      <c r="B3" s="28" t="s">
        <v>6</v>
      </c>
      <c r="C3" s="25"/>
      <c r="D3" s="28"/>
      <c r="E3" s="97"/>
      <c r="F3" s="97"/>
      <c r="G3" s="97"/>
      <c r="H3" s="97"/>
      <c r="I3" s="97"/>
      <c r="J3" s="97"/>
      <c r="K3" s="183"/>
      <c r="L3" s="183"/>
      <c r="M3" s="183"/>
      <c r="N3" s="26"/>
    </row>
    <row r="4" spans="1:14" s="27" customFormat="1">
      <c r="A4" s="33"/>
      <c r="B4" s="28"/>
      <c r="C4" s="25"/>
      <c r="D4" s="28"/>
      <c r="E4" s="183"/>
      <c r="F4" s="183"/>
      <c r="G4" s="97"/>
      <c r="H4" s="183"/>
      <c r="I4" s="97"/>
      <c r="J4" s="183"/>
      <c r="K4" s="183"/>
      <c r="L4" s="183"/>
      <c r="M4" s="183"/>
      <c r="N4" s="26"/>
    </row>
    <row r="5" spans="1:14" s="27" customFormat="1">
      <c r="A5" s="33">
        <v>1</v>
      </c>
      <c r="B5" s="28" t="s">
        <v>121</v>
      </c>
      <c r="C5" s="25"/>
      <c r="D5" s="28"/>
      <c r="E5" s="183"/>
      <c r="F5" s="183"/>
      <c r="G5" s="183"/>
      <c r="H5" s="183"/>
      <c r="I5" s="183"/>
      <c r="J5" s="183"/>
      <c r="K5" s="183"/>
      <c r="L5" s="183"/>
      <c r="M5" s="183"/>
      <c r="N5" s="26"/>
    </row>
    <row r="6" spans="1:14" s="27" customFormat="1">
      <c r="A6" s="33"/>
      <c r="B6" s="28"/>
      <c r="C6" s="25"/>
      <c r="D6" s="28"/>
      <c r="E6" s="183"/>
      <c r="F6" s="183"/>
      <c r="G6" s="183"/>
      <c r="H6" s="183"/>
      <c r="I6" s="183"/>
      <c r="J6" s="183"/>
      <c r="K6" s="183"/>
      <c r="L6" s="183"/>
      <c r="M6" s="183"/>
      <c r="N6" s="26"/>
    </row>
    <row r="7" spans="1:14" s="27" customFormat="1">
      <c r="A7" s="15"/>
      <c r="B7" s="12" t="s">
        <v>3</v>
      </c>
      <c r="C7" s="32"/>
      <c r="D7" s="34"/>
      <c r="E7" s="183"/>
      <c r="F7" s="183"/>
      <c r="G7" s="183"/>
      <c r="H7" s="183"/>
      <c r="I7" s="183"/>
      <c r="J7" s="183"/>
      <c r="K7" s="183"/>
      <c r="L7" s="183"/>
      <c r="M7" s="183"/>
      <c r="N7" s="26"/>
    </row>
    <row r="8" spans="1:14" s="27" customFormat="1">
      <c r="A8" s="16"/>
      <c r="B8" s="12"/>
      <c r="C8" s="32"/>
      <c r="D8" s="34"/>
      <c r="E8" s="183"/>
      <c r="F8" s="183"/>
      <c r="G8" s="183"/>
      <c r="H8" s="183"/>
      <c r="I8" s="183"/>
      <c r="J8" s="183"/>
      <c r="K8" s="183"/>
      <c r="L8" s="183"/>
      <c r="M8" s="183"/>
      <c r="N8" s="26"/>
    </row>
    <row r="9" spans="1:14" s="27" customFormat="1" ht="26.4">
      <c r="A9" s="16">
        <v>1.1000000000000001</v>
      </c>
      <c r="B9" s="29" t="s">
        <v>7</v>
      </c>
      <c r="C9" s="31" t="s">
        <v>117</v>
      </c>
      <c r="D9" s="31" t="s">
        <v>523</v>
      </c>
      <c r="E9" s="183"/>
      <c r="F9" s="183"/>
      <c r="G9" s="183"/>
      <c r="H9" s="183"/>
      <c r="I9" s="183"/>
      <c r="J9" s="183"/>
      <c r="K9" s="185">
        <v>500</v>
      </c>
      <c r="L9" s="183"/>
      <c r="M9" s="183"/>
      <c r="N9" s="26"/>
    </row>
    <row r="10" spans="1:14" s="27" customFormat="1">
      <c r="A10" s="16"/>
      <c r="B10" s="29"/>
      <c r="C10" s="31"/>
      <c r="D10" s="31"/>
      <c r="E10" s="183"/>
      <c r="F10" s="183"/>
      <c r="G10" s="183"/>
      <c r="H10" s="183"/>
      <c r="I10" s="183"/>
      <c r="J10" s="183"/>
      <c r="K10" s="183"/>
      <c r="L10" s="183"/>
      <c r="M10" s="183"/>
      <c r="N10" s="26"/>
    </row>
    <row r="11" spans="1:14" s="27" customFormat="1">
      <c r="A11" s="16">
        <v>1.2</v>
      </c>
      <c r="B11" s="29" t="s">
        <v>7</v>
      </c>
      <c r="C11" s="31" t="s">
        <v>118</v>
      </c>
      <c r="D11" s="31"/>
      <c r="E11" s="183"/>
      <c r="F11" s="183"/>
      <c r="G11" s="183"/>
      <c r="H11" s="183"/>
      <c r="I11" s="183"/>
      <c r="J11" s="183"/>
      <c r="K11" s="183"/>
      <c r="L11" s="183"/>
      <c r="M11" s="183"/>
      <c r="N11" s="26"/>
    </row>
    <row r="12" spans="1:14" s="27" customFormat="1">
      <c r="A12" s="16"/>
      <c r="B12" s="29"/>
      <c r="D12" s="31"/>
      <c r="E12" s="183"/>
      <c r="F12" s="183"/>
      <c r="G12" s="183"/>
      <c r="H12" s="183"/>
      <c r="I12" s="183"/>
      <c r="J12" s="183"/>
      <c r="K12" s="183"/>
      <c r="L12" s="183"/>
      <c r="M12" s="183"/>
      <c r="N12" s="26"/>
    </row>
    <row r="13" spans="1:14" s="27" customFormat="1" ht="52.8">
      <c r="A13" s="16">
        <v>1.3</v>
      </c>
      <c r="B13" s="29" t="s">
        <v>7</v>
      </c>
      <c r="C13" s="29" t="s">
        <v>119</v>
      </c>
      <c r="D13" s="31" t="s">
        <v>516</v>
      </c>
      <c r="E13" s="183"/>
      <c r="F13" s="183"/>
      <c r="G13" s="183"/>
      <c r="H13" s="183"/>
      <c r="I13" s="183"/>
      <c r="J13" s="183"/>
      <c r="K13" s="183"/>
      <c r="L13" s="183"/>
      <c r="M13" s="183"/>
      <c r="N13" s="26"/>
    </row>
    <row r="14" spans="1:14" s="27" customFormat="1">
      <c r="A14" s="16"/>
      <c r="B14" s="29"/>
      <c r="D14" s="31"/>
      <c r="E14" s="183"/>
      <c r="F14" s="183"/>
      <c r="G14" s="183"/>
      <c r="H14" s="183"/>
      <c r="I14" s="183"/>
      <c r="J14" s="183"/>
      <c r="K14" s="183"/>
      <c r="L14" s="183"/>
      <c r="M14" s="183"/>
      <c r="N14" s="26"/>
    </row>
    <row r="15" spans="1:14" s="27" customFormat="1" ht="66">
      <c r="A15" s="16">
        <v>1.4</v>
      </c>
      <c r="B15" s="29" t="s">
        <v>8</v>
      </c>
      <c r="C15" s="29" t="s">
        <v>109</v>
      </c>
      <c r="D15" s="31" t="s">
        <v>517</v>
      </c>
      <c r="E15" s="183">
        <v>250</v>
      </c>
      <c r="F15" s="183">
        <v>250</v>
      </c>
      <c r="G15" s="183">
        <v>250</v>
      </c>
      <c r="H15" s="183">
        <v>250</v>
      </c>
      <c r="I15" s="183">
        <v>250</v>
      </c>
      <c r="J15" s="183">
        <v>250</v>
      </c>
      <c r="K15" s="183">
        <v>250</v>
      </c>
      <c r="L15" s="183">
        <v>250</v>
      </c>
      <c r="M15" s="183">
        <v>250</v>
      </c>
      <c r="N15" s="26"/>
    </row>
    <row r="16" spans="1:14" s="27" customFormat="1">
      <c r="A16" s="16"/>
      <c r="B16" s="29"/>
      <c r="C16" s="31"/>
      <c r="D16" s="31"/>
      <c r="E16" s="183"/>
      <c r="F16" s="183"/>
      <c r="G16" s="183"/>
      <c r="H16" s="183"/>
      <c r="I16" s="183"/>
      <c r="J16" s="183"/>
      <c r="K16" s="183"/>
      <c r="L16" s="183"/>
      <c r="M16" s="183"/>
      <c r="N16" s="26"/>
    </row>
    <row r="17" spans="1:14" s="27" customFormat="1" ht="26.4">
      <c r="A17" s="16">
        <v>1.5</v>
      </c>
      <c r="B17" s="29" t="s">
        <v>122</v>
      </c>
      <c r="C17" s="31" t="s">
        <v>120</v>
      </c>
      <c r="D17" s="31" t="s">
        <v>518</v>
      </c>
      <c r="E17" s="185" t="s">
        <v>445</v>
      </c>
      <c r="F17" s="185"/>
      <c r="G17" s="185" t="s">
        <v>445</v>
      </c>
      <c r="H17" s="185"/>
      <c r="I17" s="185" t="s">
        <v>445</v>
      </c>
      <c r="J17" s="185"/>
      <c r="K17" s="185" t="s">
        <v>445</v>
      </c>
      <c r="L17" s="185"/>
      <c r="M17" s="185" t="s">
        <v>445</v>
      </c>
      <c r="N17" s="26"/>
    </row>
    <row r="18" spans="1:14" s="27" customFormat="1">
      <c r="A18" s="16"/>
      <c r="B18" s="29"/>
      <c r="C18" s="31"/>
      <c r="D18" s="31"/>
      <c r="E18" s="184"/>
      <c r="F18" s="183"/>
      <c r="G18" s="183"/>
      <c r="H18" s="183"/>
      <c r="I18" s="183"/>
      <c r="J18" s="183"/>
      <c r="K18" s="183"/>
      <c r="L18" s="183"/>
      <c r="M18" s="183"/>
      <c r="N18" s="26"/>
    </row>
    <row r="19" spans="1:14" customFormat="1">
      <c r="A19" s="15"/>
      <c r="B19" s="12" t="s">
        <v>12</v>
      </c>
      <c r="C19" s="12"/>
      <c r="D19" s="31"/>
      <c r="E19" s="22"/>
      <c r="F19" s="85"/>
      <c r="G19" s="85"/>
      <c r="H19" s="85"/>
      <c r="I19" s="85"/>
      <c r="J19" s="85"/>
      <c r="K19" s="85"/>
      <c r="L19" s="85"/>
      <c r="M19" s="85"/>
      <c r="N19" s="4"/>
    </row>
    <row r="20" spans="1:14" customFormat="1">
      <c r="A20" s="15"/>
      <c r="B20" s="12"/>
      <c r="C20" s="12"/>
      <c r="D20" s="31"/>
      <c r="E20" s="22"/>
      <c r="F20" s="85"/>
      <c r="G20" s="85"/>
      <c r="H20" s="85"/>
      <c r="I20" s="85"/>
      <c r="J20" s="85"/>
      <c r="K20" s="85"/>
      <c r="L20" s="85"/>
      <c r="M20" s="85"/>
      <c r="N20" s="4"/>
    </row>
    <row r="21" spans="1:14" customFormat="1" ht="52.8">
      <c r="A21" s="16">
        <v>1.6</v>
      </c>
      <c r="B21" s="29" t="s">
        <v>110</v>
      </c>
      <c r="C21" s="29" t="s">
        <v>519</v>
      </c>
      <c r="D21" s="31" t="s">
        <v>113</v>
      </c>
      <c r="E21" s="183" t="s">
        <v>583</v>
      </c>
      <c r="F21" s="183">
        <v>500</v>
      </c>
      <c r="G21" s="85"/>
      <c r="H21" s="85"/>
      <c r="I21" s="85"/>
      <c r="J21" s="85"/>
      <c r="K21" s="85"/>
      <c r="L21" s="85"/>
      <c r="M21" s="183">
        <v>500</v>
      </c>
      <c r="N21" s="4"/>
    </row>
    <row r="22" spans="1:14" customFormat="1">
      <c r="A22" s="15"/>
      <c r="B22" s="29"/>
      <c r="C22" s="3"/>
      <c r="D22" s="31"/>
      <c r="E22" s="22"/>
      <c r="F22" s="85"/>
      <c r="G22" s="85"/>
      <c r="H22" s="85"/>
      <c r="I22" s="85"/>
      <c r="J22" s="85"/>
      <c r="K22" s="85"/>
      <c r="L22" s="85"/>
      <c r="M22" s="85"/>
      <c r="N22" s="4"/>
    </row>
    <row r="23" spans="1:14">
      <c r="A23" s="15"/>
      <c r="B23" s="12" t="s">
        <v>111</v>
      </c>
      <c r="C23" s="29"/>
      <c r="D23" s="31"/>
      <c r="E23" s="22"/>
      <c r="F23" s="85"/>
      <c r="G23" s="85"/>
      <c r="H23" s="85"/>
      <c r="I23" s="85"/>
      <c r="J23" s="85"/>
      <c r="K23" s="85"/>
      <c r="L23" s="85"/>
      <c r="M23" s="85"/>
      <c r="N23" s="6"/>
    </row>
    <row r="24" spans="1:14">
      <c r="A24" s="15"/>
      <c r="B24" s="12"/>
      <c r="C24" s="29"/>
      <c r="D24" s="31"/>
      <c r="E24" s="22"/>
      <c r="F24" s="85"/>
      <c r="G24" s="85"/>
      <c r="H24" s="85"/>
      <c r="I24" s="85"/>
      <c r="J24" s="85"/>
      <c r="K24" s="85"/>
      <c r="L24" s="85"/>
      <c r="M24" s="85"/>
      <c r="N24" s="6"/>
    </row>
    <row r="25" spans="1:14" ht="39.6">
      <c r="A25" s="46">
        <v>1.7</v>
      </c>
      <c r="B25" s="29" t="s">
        <v>114</v>
      </c>
      <c r="C25" s="29" t="s">
        <v>115</v>
      </c>
      <c r="D25" s="31" t="s">
        <v>116</v>
      </c>
      <c r="E25" s="185" t="s">
        <v>445</v>
      </c>
      <c r="F25" s="185" t="s">
        <v>445</v>
      </c>
      <c r="G25" s="185" t="s">
        <v>445</v>
      </c>
      <c r="H25" s="185" t="s">
        <v>445</v>
      </c>
      <c r="I25" s="185" t="s">
        <v>445</v>
      </c>
      <c r="J25" s="185" t="s">
        <v>445</v>
      </c>
      <c r="K25" s="185" t="s">
        <v>445</v>
      </c>
      <c r="L25" s="185" t="s">
        <v>445</v>
      </c>
      <c r="M25" s="185" t="s">
        <v>445</v>
      </c>
      <c r="N25" s="6"/>
    </row>
    <row r="26" spans="1:14">
      <c r="A26" s="46"/>
      <c r="B26" s="29"/>
      <c r="C26" s="29"/>
      <c r="D26" s="31"/>
      <c r="E26" s="99"/>
      <c r="F26" s="185"/>
      <c r="G26" s="185"/>
      <c r="H26" s="185"/>
      <c r="I26" s="185"/>
      <c r="J26" s="185"/>
      <c r="K26" s="185"/>
      <c r="L26" s="185"/>
      <c r="M26" s="185"/>
      <c r="N26" s="6"/>
    </row>
    <row r="27" spans="1:14">
      <c r="A27" s="33">
        <v>2</v>
      </c>
      <c r="B27" s="28" t="s">
        <v>124</v>
      </c>
      <c r="C27" s="25"/>
      <c r="D27" s="28"/>
      <c r="E27" s="22"/>
      <c r="F27" s="183"/>
      <c r="G27" s="85"/>
      <c r="H27" s="85"/>
      <c r="I27" s="85"/>
      <c r="J27" s="85"/>
      <c r="K27" s="85"/>
      <c r="L27" s="85"/>
      <c r="M27" s="183"/>
      <c r="N27" s="6"/>
    </row>
    <row r="28" spans="1:14">
      <c r="A28" s="33"/>
      <c r="B28" s="28"/>
      <c r="C28" s="25"/>
      <c r="D28" s="28"/>
      <c r="E28" s="22"/>
      <c r="F28" s="183"/>
      <c r="G28" s="85"/>
      <c r="H28" s="85"/>
      <c r="I28" s="85"/>
      <c r="J28" s="85"/>
      <c r="K28" s="85"/>
      <c r="L28" s="85"/>
      <c r="M28" s="183"/>
      <c r="N28" s="6"/>
    </row>
    <row r="29" spans="1:14">
      <c r="A29" s="15"/>
      <c r="B29" s="12" t="s">
        <v>3</v>
      </c>
      <c r="C29" s="32"/>
      <c r="D29" s="34"/>
      <c r="E29" s="22"/>
      <c r="F29" s="183"/>
      <c r="G29" s="85"/>
      <c r="H29" s="85"/>
      <c r="I29" s="85"/>
      <c r="J29" s="85"/>
      <c r="K29" s="85"/>
      <c r="L29" s="85"/>
      <c r="M29" s="183"/>
      <c r="N29" s="6"/>
    </row>
    <row r="30" spans="1:14">
      <c r="A30" s="16"/>
      <c r="B30" s="12"/>
      <c r="C30" s="32"/>
      <c r="D30" s="34"/>
      <c r="E30" s="22"/>
      <c r="F30" s="183"/>
      <c r="G30" s="85"/>
      <c r="H30" s="85"/>
      <c r="I30" s="85"/>
      <c r="J30" s="85"/>
      <c r="K30" s="85"/>
      <c r="L30" s="85"/>
      <c r="M30" s="183"/>
      <c r="N30" s="6"/>
    </row>
    <row r="31" spans="1:14" ht="26.4">
      <c r="A31" s="16">
        <v>2.1</v>
      </c>
      <c r="B31" s="29" t="s">
        <v>7</v>
      </c>
      <c r="C31" s="31" t="s">
        <v>117</v>
      </c>
      <c r="D31" s="31" t="s">
        <v>523</v>
      </c>
      <c r="E31" s="22"/>
      <c r="F31" s="183"/>
      <c r="G31" s="85"/>
      <c r="H31" s="85"/>
      <c r="I31" s="85"/>
      <c r="J31" s="85"/>
      <c r="K31" s="183">
        <v>500</v>
      </c>
      <c r="L31" s="85"/>
      <c r="M31" s="183"/>
      <c r="N31" s="6"/>
    </row>
    <row r="32" spans="1:14">
      <c r="A32" s="16"/>
      <c r="B32" s="29"/>
      <c r="C32" s="31"/>
      <c r="D32" s="31"/>
      <c r="E32" s="22"/>
      <c r="F32" s="183"/>
      <c r="G32" s="85"/>
      <c r="H32" s="85"/>
      <c r="I32" s="85"/>
      <c r="J32" s="85"/>
      <c r="K32" s="85"/>
      <c r="L32" s="85"/>
      <c r="M32" s="183"/>
      <c r="N32" s="6"/>
    </row>
    <row r="33" spans="1:14" ht="26.4">
      <c r="A33" s="16">
        <v>2.2000000000000002</v>
      </c>
      <c r="B33" s="29" t="s">
        <v>7</v>
      </c>
      <c r="C33" s="31" t="s">
        <v>166</v>
      </c>
      <c r="D33" s="31"/>
      <c r="E33" s="22"/>
      <c r="F33" s="183"/>
      <c r="G33" s="85"/>
      <c r="H33" s="85"/>
      <c r="I33" s="85"/>
      <c r="J33" s="85"/>
      <c r="K33" s="85"/>
      <c r="L33" s="85"/>
      <c r="M33" s="183"/>
      <c r="N33" s="6"/>
    </row>
    <row r="34" spans="1:14">
      <c r="A34" s="16"/>
      <c r="B34" s="29"/>
      <c r="C34" s="27"/>
      <c r="D34" s="31"/>
      <c r="E34" s="22"/>
      <c r="F34" s="183"/>
      <c r="G34" s="85"/>
      <c r="H34" s="85"/>
      <c r="I34" s="85"/>
      <c r="J34" s="85"/>
      <c r="K34" s="85"/>
      <c r="L34" s="85"/>
      <c r="M34" s="183"/>
      <c r="N34" s="6"/>
    </row>
    <row r="35" spans="1:14" ht="26.4">
      <c r="A35" s="16">
        <v>2.2999999999999998</v>
      </c>
      <c r="B35" s="29" t="s">
        <v>7</v>
      </c>
      <c r="C35" s="29" t="s">
        <v>520</v>
      </c>
      <c r="D35" s="31"/>
      <c r="E35" s="22"/>
      <c r="F35" s="183"/>
      <c r="G35" s="85"/>
      <c r="H35" s="85"/>
      <c r="I35" s="85"/>
      <c r="J35" s="85"/>
      <c r="K35" s="85"/>
      <c r="L35" s="85"/>
      <c r="M35" s="183"/>
      <c r="N35" s="6"/>
    </row>
    <row r="36" spans="1:14">
      <c r="A36" s="16"/>
      <c r="B36" s="29"/>
      <c r="C36" s="27"/>
      <c r="D36" s="31"/>
      <c r="E36" s="22"/>
      <c r="F36" s="183"/>
      <c r="G36" s="85"/>
      <c r="H36" s="85"/>
      <c r="I36" s="85"/>
      <c r="J36" s="85"/>
      <c r="K36" s="85"/>
      <c r="L36" s="85"/>
      <c r="M36" s="183"/>
      <c r="N36" s="6"/>
    </row>
    <row r="37" spans="1:14" ht="52.8">
      <c r="A37" s="16">
        <v>2.4</v>
      </c>
      <c r="B37" s="29" t="s">
        <v>8</v>
      </c>
      <c r="C37" s="29" t="s">
        <v>167</v>
      </c>
      <c r="D37" s="31" t="s">
        <v>168</v>
      </c>
      <c r="E37" s="183">
        <v>250</v>
      </c>
      <c r="F37" s="183">
        <v>250</v>
      </c>
      <c r="G37" s="183">
        <v>250</v>
      </c>
      <c r="H37" s="183">
        <v>250</v>
      </c>
      <c r="I37" s="183">
        <v>250</v>
      </c>
      <c r="J37" s="183">
        <v>250</v>
      </c>
      <c r="K37" s="183">
        <v>250</v>
      </c>
      <c r="L37" s="183">
        <v>250</v>
      </c>
      <c r="M37" s="183">
        <v>250</v>
      </c>
      <c r="N37" s="6"/>
    </row>
    <row r="38" spans="1:14">
      <c r="A38" s="16"/>
      <c r="B38" s="29"/>
      <c r="C38" s="31"/>
      <c r="D38" s="31"/>
      <c r="E38" s="22"/>
      <c r="F38" s="183"/>
      <c r="G38" s="85"/>
      <c r="H38" s="85"/>
      <c r="I38" s="85"/>
      <c r="J38" s="85"/>
      <c r="K38" s="85"/>
      <c r="L38" s="85"/>
      <c r="M38" s="183"/>
      <c r="N38" s="6"/>
    </row>
    <row r="39" spans="1:14" ht="26.4">
      <c r="A39" s="16">
        <v>2.5</v>
      </c>
      <c r="B39" s="29" t="s">
        <v>122</v>
      </c>
      <c r="C39" s="31" t="s">
        <v>120</v>
      </c>
      <c r="D39" s="31" t="s">
        <v>41</v>
      </c>
      <c r="E39" s="185" t="s">
        <v>445</v>
      </c>
      <c r="F39" s="185"/>
      <c r="G39" s="185" t="s">
        <v>445</v>
      </c>
      <c r="H39" s="185"/>
      <c r="I39" s="185" t="s">
        <v>445</v>
      </c>
      <c r="J39" s="185"/>
      <c r="K39" s="185" t="s">
        <v>445</v>
      </c>
      <c r="L39" s="185"/>
      <c r="M39" s="185" t="s">
        <v>445</v>
      </c>
      <c r="N39" s="6"/>
    </row>
    <row r="40" spans="1:14">
      <c r="A40" s="16"/>
      <c r="B40" s="29"/>
      <c r="C40" s="31"/>
      <c r="D40" s="31"/>
      <c r="E40" s="99"/>
      <c r="F40" s="185"/>
      <c r="G40" s="185"/>
      <c r="H40" s="185"/>
      <c r="I40" s="185"/>
      <c r="J40" s="185"/>
      <c r="K40" s="185"/>
      <c r="L40" s="185"/>
      <c r="M40" s="185"/>
      <c r="N40" s="6"/>
    </row>
    <row r="41" spans="1:14">
      <c r="A41" s="15"/>
      <c r="B41" s="12" t="s">
        <v>12</v>
      </c>
      <c r="C41" s="12"/>
      <c r="D41" s="31"/>
      <c r="E41" s="22"/>
      <c r="F41" s="183"/>
      <c r="G41" s="85"/>
      <c r="H41" s="85"/>
      <c r="I41" s="85"/>
      <c r="J41" s="85"/>
      <c r="K41" s="85"/>
      <c r="L41" s="85"/>
      <c r="M41" s="183"/>
      <c r="N41" s="6"/>
    </row>
    <row r="42" spans="1:14">
      <c r="A42" s="15"/>
      <c r="B42" s="12"/>
      <c r="C42" s="12"/>
      <c r="D42" s="31"/>
      <c r="E42" s="22"/>
      <c r="F42" s="183"/>
      <c r="G42" s="85"/>
      <c r="H42" s="85"/>
      <c r="I42" s="85"/>
      <c r="J42" s="85"/>
      <c r="K42" s="85"/>
      <c r="L42" s="85"/>
      <c r="M42" s="183"/>
      <c r="N42" s="6"/>
    </row>
    <row r="43" spans="1:14" ht="52.8">
      <c r="A43" s="16">
        <v>2.6</v>
      </c>
      <c r="B43" s="29" t="s">
        <v>110</v>
      </c>
      <c r="C43" s="29" t="s">
        <v>123</v>
      </c>
      <c r="D43" s="31" t="s">
        <v>113</v>
      </c>
      <c r="E43" s="183">
        <v>500</v>
      </c>
      <c r="F43" s="183"/>
      <c r="G43" s="85"/>
      <c r="H43" s="85"/>
      <c r="I43" s="85"/>
      <c r="J43" s="85"/>
      <c r="K43" s="85"/>
      <c r="L43" s="85"/>
      <c r="M43" s="183">
        <v>500</v>
      </c>
      <c r="N43" s="6"/>
    </row>
    <row r="44" spans="1:14">
      <c r="A44" s="16"/>
      <c r="B44" s="29"/>
      <c r="C44" s="50"/>
      <c r="D44" s="31"/>
      <c r="E44" s="22"/>
      <c r="F44" s="183"/>
      <c r="G44" s="85"/>
      <c r="H44" s="85"/>
      <c r="I44" s="85"/>
      <c r="J44" s="85"/>
      <c r="K44" s="85"/>
      <c r="L44" s="85"/>
      <c r="M44" s="183"/>
      <c r="N44" s="6"/>
    </row>
    <row r="45" spans="1:14" ht="79.2">
      <c r="A45" s="16">
        <v>2.7</v>
      </c>
      <c r="B45" s="29" t="s">
        <v>130</v>
      </c>
      <c r="C45" s="50" t="s">
        <v>131</v>
      </c>
      <c r="D45" s="31" t="s">
        <v>132</v>
      </c>
      <c r="E45" s="183">
        <v>250</v>
      </c>
      <c r="F45" s="183"/>
      <c r="G45" s="85"/>
      <c r="H45" s="85"/>
      <c r="I45" s="85"/>
      <c r="J45" s="85"/>
      <c r="K45" s="85"/>
      <c r="L45" s="85"/>
      <c r="M45" s="183"/>
      <c r="N45" s="6"/>
    </row>
    <row r="46" spans="1:14">
      <c r="A46" s="15"/>
      <c r="B46" s="29"/>
      <c r="D46" s="31"/>
      <c r="E46" s="22"/>
      <c r="F46" s="183"/>
      <c r="G46" s="85"/>
      <c r="H46" s="85"/>
      <c r="I46" s="85"/>
      <c r="J46" s="85"/>
      <c r="K46" s="85"/>
      <c r="L46" s="85"/>
      <c r="M46" s="183"/>
      <c r="N46" s="6"/>
    </row>
    <row r="47" spans="1:14">
      <c r="A47" s="15"/>
      <c r="B47" s="12" t="s">
        <v>111</v>
      </c>
      <c r="C47" s="29"/>
      <c r="D47" s="31"/>
      <c r="E47" s="22"/>
      <c r="F47" s="183"/>
      <c r="G47" s="85"/>
      <c r="H47" s="85"/>
      <c r="I47" s="85"/>
      <c r="J47" s="85"/>
      <c r="K47" s="85"/>
      <c r="L47" s="85"/>
      <c r="M47" s="183"/>
      <c r="N47" s="6"/>
    </row>
    <row r="48" spans="1:14">
      <c r="A48" s="15"/>
      <c r="B48" s="12"/>
      <c r="C48" s="29"/>
      <c r="D48" s="31"/>
      <c r="E48" s="22"/>
      <c r="F48" s="183"/>
      <c r="G48" s="85"/>
      <c r="H48" s="85"/>
      <c r="I48" s="85"/>
      <c r="J48" s="85"/>
      <c r="K48" s="85"/>
      <c r="L48" s="85"/>
      <c r="M48" s="183"/>
      <c r="N48" s="6"/>
    </row>
    <row r="49" spans="1:14" ht="39.6">
      <c r="A49" s="46">
        <v>2.8</v>
      </c>
      <c r="B49" s="29" t="s">
        <v>114</v>
      </c>
      <c r="C49" s="29" t="s">
        <v>133</v>
      </c>
      <c r="D49" s="31" t="s">
        <v>116</v>
      </c>
      <c r="E49" s="185" t="s">
        <v>445</v>
      </c>
      <c r="F49" s="185" t="s">
        <v>445</v>
      </c>
      <c r="G49" s="185" t="s">
        <v>445</v>
      </c>
      <c r="H49" s="185" t="s">
        <v>445</v>
      </c>
      <c r="I49" s="185" t="s">
        <v>445</v>
      </c>
      <c r="J49" s="185" t="s">
        <v>445</v>
      </c>
      <c r="K49" s="185" t="s">
        <v>445</v>
      </c>
      <c r="L49" s="185" t="s">
        <v>445</v>
      </c>
      <c r="M49" s="185" t="s">
        <v>445</v>
      </c>
      <c r="N49" s="6"/>
    </row>
    <row r="50" spans="1:14">
      <c r="A50" s="15">
        <v>3</v>
      </c>
      <c r="B50" s="28" t="s">
        <v>125</v>
      </c>
      <c r="C50" s="25"/>
      <c r="D50" s="28"/>
      <c r="E50" s="22"/>
      <c r="F50" s="183"/>
      <c r="G50" s="85"/>
      <c r="H50" s="85"/>
      <c r="I50" s="85"/>
      <c r="J50" s="85"/>
      <c r="K50" s="85"/>
      <c r="L50" s="85"/>
      <c r="M50" s="183"/>
      <c r="N50" s="6"/>
    </row>
    <row r="51" spans="1:14">
      <c r="A51" s="33"/>
      <c r="B51" s="28"/>
      <c r="C51" s="25"/>
      <c r="D51" s="28"/>
      <c r="E51" s="22"/>
      <c r="F51" s="183"/>
      <c r="G51" s="85"/>
      <c r="H51" s="85"/>
      <c r="I51" s="85"/>
      <c r="J51" s="85"/>
      <c r="K51" s="85"/>
      <c r="L51" s="85"/>
      <c r="M51" s="183"/>
      <c r="N51" s="6"/>
    </row>
    <row r="52" spans="1:14">
      <c r="A52" s="15"/>
      <c r="B52" s="12" t="s">
        <v>3</v>
      </c>
      <c r="C52" s="32"/>
      <c r="D52" s="34"/>
      <c r="E52" s="22"/>
      <c r="F52" s="183"/>
      <c r="G52" s="85"/>
      <c r="H52" s="85"/>
      <c r="I52" s="85"/>
      <c r="J52" s="85"/>
      <c r="K52" s="85"/>
      <c r="L52" s="85"/>
      <c r="M52" s="183"/>
      <c r="N52" s="6"/>
    </row>
    <row r="53" spans="1:14">
      <c r="A53" s="16"/>
      <c r="B53" s="12"/>
      <c r="C53" s="32"/>
      <c r="D53" s="34"/>
      <c r="E53" s="22"/>
      <c r="F53" s="183"/>
      <c r="G53" s="85"/>
      <c r="H53" s="85"/>
      <c r="I53" s="85"/>
      <c r="J53" s="85"/>
      <c r="K53" s="85"/>
      <c r="L53" s="85"/>
      <c r="M53" s="183"/>
      <c r="N53" s="6"/>
    </row>
    <row r="54" spans="1:14" ht="26.4">
      <c r="A54" s="16">
        <v>3.1</v>
      </c>
      <c r="B54" s="29" t="s">
        <v>7</v>
      </c>
      <c r="C54" s="31" t="s">
        <v>136</v>
      </c>
      <c r="D54" s="31" t="s">
        <v>521</v>
      </c>
      <c r="E54" s="183">
        <v>500</v>
      </c>
      <c r="F54" s="183"/>
      <c r="G54" s="85"/>
      <c r="H54" s="85"/>
      <c r="I54" s="85"/>
      <c r="J54" s="85"/>
      <c r="K54" s="183">
        <v>500</v>
      </c>
      <c r="L54" s="85"/>
      <c r="M54" s="183"/>
      <c r="N54" s="6"/>
    </row>
    <row r="55" spans="1:14">
      <c r="A55" s="16"/>
      <c r="B55" s="29"/>
      <c r="C55" s="31"/>
      <c r="D55" s="31"/>
      <c r="E55" s="22"/>
      <c r="F55" s="183"/>
      <c r="G55" s="85"/>
      <c r="H55" s="85"/>
      <c r="I55" s="85"/>
      <c r="J55" s="85"/>
      <c r="K55" s="85"/>
      <c r="L55" s="85"/>
      <c r="M55" s="183"/>
      <c r="N55" s="6"/>
    </row>
    <row r="56" spans="1:14">
      <c r="A56" s="16">
        <v>3.2</v>
      </c>
      <c r="B56" s="29" t="s">
        <v>7</v>
      </c>
      <c r="C56" s="31" t="s">
        <v>118</v>
      </c>
      <c r="D56" s="31"/>
      <c r="E56" s="22"/>
      <c r="F56" s="183"/>
      <c r="G56" s="85"/>
      <c r="H56" s="85"/>
      <c r="I56" s="85"/>
      <c r="J56" s="85"/>
      <c r="K56" s="85"/>
      <c r="L56" s="85"/>
      <c r="M56" s="183"/>
      <c r="N56" s="6"/>
    </row>
    <row r="57" spans="1:14">
      <c r="A57" s="16"/>
      <c r="B57" s="29"/>
      <c r="C57" s="27"/>
      <c r="D57" s="31"/>
      <c r="E57" s="22"/>
      <c r="F57" s="183"/>
      <c r="G57" s="85"/>
      <c r="H57" s="85"/>
      <c r="I57" s="85"/>
      <c r="J57" s="85"/>
      <c r="K57" s="85"/>
      <c r="L57" s="85"/>
      <c r="M57" s="183"/>
      <c r="N57" s="6"/>
    </row>
    <row r="58" spans="1:14" ht="26.4">
      <c r="A58" s="16">
        <v>3.3</v>
      </c>
      <c r="B58" s="29" t="s">
        <v>7</v>
      </c>
      <c r="C58" s="29" t="s">
        <v>112</v>
      </c>
      <c r="D58" s="31"/>
      <c r="E58" s="22"/>
      <c r="F58" s="183"/>
      <c r="G58" s="85"/>
      <c r="H58" s="85"/>
      <c r="I58" s="85"/>
      <c r="J58" s="85"/>
      <c r="K58" s="85"/>
      <c r="L58" s="85"/>
      <c r="M58" s="183"/>
      <c r="N58" s="6"/>
    </row>
    <row r="59" spans="1:14">
      <c r="A59" s="16"/>
      <c r="B59" s="29"/>
      <c r="C59" s="27"/>
      <c r="D59" s="31"/>
      <c r="E59" s="22"/>
      <c r="F59" s="183"/>
      <c r="G59" s="85"/>
      <c r="H59" s="85"/>
      <c r="I59" s="85"/>
      <c r="J59" s="85"/>
      <c r="K59" s="85"/>
      <c r="L59" s="85"/>
      <c r="M59" s="183"/>
      <c r="N59" s="6"/>
    </row>
    <row r="60" spans="1:14" ht="52.8">
      <c r="A60" s="16">
        <v>3.4</v>
      </c>
      <c r="B60" s="29" t="s">
        <v>8</v>
      </c>
      <c r="C60" s="29" t="s">
        <v>144</v>
      </c>
      <c r="D60" s="31" t="s">
        <v>168</v>
      </c>
      <c r="E60" s="183">
        <v>250</v>
      </c>
      <c r="F60" s="183">
        <v>250</v>
      </c>
      <c r="G60" s="183">
        <v>250</v>
      </c>
      <c r="H60" s="183">
        <v>250</v>
      </c>
      <c r="I60" s="183">
        <v>250</v>
      </c>
      <c r="J60" s="183">
        <v>250</v>
      </c>
      <c r="K60" s="183">
        <v>250</v>
      </c>
      <c r="L60" s="183">
        <v>250</v>
      </c>
      <c r="M60" s="183">
        <v>250</v>
      </c>
      <c r="N60" s="6"/>
    </row>
    <row r="61" spans="1:14">
      <c r="A61" s="16"/>
      <c r="B61" s="29"/>
      <c r="C61" s="31"/>
      <c r="D61" s="31"/>
      <c r="E61" s="22"/>
      <c r="F61" s="183"/>
      <c r="G61" s="85"/>
      <c r="H61" s="85"/>
      <c r="I61" s="85"/>
      <c r="J61" s="85"/>
      <c r="K61" s="85"/>
      <c r="L61" s="85"/>
      <c r="M61" s="183"/>
      <c r="N61" s="6"/>
    </row>
    <row r="62" spans="1:14" ht="26.4">
      <c r="A62" s="16">
        <v>3.5</v>
      </c>
      <c r="B62" s="29" t="s">
        <v>122</v>
      </c>
      <c r="C62" s="31" t="s">
        <v>120</v>
      </c>
      <c r="D62" s="31" t="s">
        <v>41</v>
      </c>
      <c r="E62" s="185" t="s">
        <v>445</v>
      </c>
      <c r="F62" s="185"/>
      <c r="G62" s="185" t="s">
        <v>445</v>
      </c>
      <c r="H62" s="185"/>
      <c r="I62" s="185" t="s">
        <v>445</v>
      </c>
      <c r="J62" s="185"/>
      <c r="K62" s="185" t="s">
        <v>445</v>
      </c>
      <c r="L62" s="185"/>
      <c r="M62" s="185" t="s">
        <v>445</v>
      </c>
      <c r="N62" s="6"/>
    </row>
    <row r="63" spans="1:14">
      <c r="A63" s="16"/>
      <c r="B63" s="29"/>
      <c r="C63" s="31"/>
      <c r="D63" s="31"/>
      <c r="E63" s="99"/>
      <c r="F63" s="185"/>
      <c r="G63" s="185"/>
      <c r="H63" s="185"/>
      <c r="I63" s="185"/>
      <c r="J63" s="185"/>
      <c r="K63" s="185"/>
      <c r="L63" s="185"/>
      <c r="M63" s="185"/>
      <c r="N63" s="6"/>
    </row>
    <row r="64" spans="1:14">
      <c r="A64" s="15"/>
      <c r="B64" s="12" t="s">
        <v>12</v>
      </c>
      <c r="C64" s="12"/>
      <c r="D64" s="31"/>
      <c r="E64" s="22"/>
      <c r="F64" s="183"/>
      <c r="G64" s="85"/>
      <c r="H64" s="85"/>
      <c r="I64" s="85"/>
      <c r="J64" s="85"/>
      <c r="K64" s="85"/>
      <c r="L64" s="85"/>
      <c r="M64" s="183"/>
      <c r="N64" s="6"/>
    </row>
    <row r="65" spans="1:14">
      <c r="A65" s="15"/>
      <c r="B65" s="12"/>
      <c r="C65" s="12"/>
      <c r="D65" s="31"/>
      <c r="E65" s="22"/>
      <c r="F65" s="183"/>
      <c r="G65" s="85"/>
      <c r="H65" s="85"/>
      <c r="I65" s="85"/>
      <c r="J65" s="85"/>
      <c r="K65" s="85"/>
      <c r="L65" s="85"/>
      <c r="M65" s="183"/>
      <c r="N65" s="6"/>
    </row>
    <row r="66" spans="1:14" ht="66">
      <c r="A66" s="16">
        <v>3.6</v>
      </c>
      <c r="B66" s="29" t="s">
        <v>110</v>
      </c>
      <c r="C66" s="29" t="s">
        <v>134</v>
      </c>
      <c r="D66" s="31" t="s">
        <v>135</v>
      </c>
      <c r="E66" s="183">
        <v>500</v>
      </c>
      <c r="F66" s="183"/>
      <c r="G66" s="85"/>
      <c r="H66" s="85"/>
      <c r="I66" s="85"/>
      <c r="J66" s="85"/>
      <c r="K66" s="85"/>
      <c r="L66" s="85"/>
      <c r="M66" s="183">
        <v>500</v>
      </c>
      <c r="N66" s="6"/>
    </row>
    <row r="67" spans="1:14">
      <c r="A67" s="15"/>
      <c r="B67" s="29"/>
      <c r="D67" s="31"/>
      <c r="E67" s="22"/>
      <c r="F67" s="183"/>
      <c r="G67" s="85"/>
      <c r="H67" s="85"/>
      <c r="I67" s="85"/>
      <c r="J67" s="85"/>
      <c r="K67" s="85"/>
      <c r="L67" s="85"/>
      <c r="M67" s="183"/>
      <c r="N67" s="6"/>
    </row>
    <row r="68" spans="1:14">
      <c r="A68" s="15"/>
      <c r="B68" s="12" t="s">
        <v>111</v>
      </c>
      <c r="C68" s="29"/>
      <c r="D68" s="31"/>
      <c r="E68" s="22"/>
      <c r="F68" s="183"/>
      <c r="G68" s="85"/>
      <c r="H68" s="85"/>
      <c r="I68" s="85"/>
      <c r="J68" s="85"/>
      <c r="K68" s="85"/>
      <c r="L68" s="85"/>
      <c r="M68" s="183"/>
      <c r="N68" s="6"/>
    </row>
    <row r="69" spans="1:14">
      <c r="A69" s="15"/>
      <c r="B69" s="12"/>
      <c r="C69" s="29"/>
      <c r="D69" s="31"/>
      <c r="E69" s="22"/>
      <c r="F69" s="183"/>
      <c r="G69" s="85"/>
      <c r="H69" s="85"/>
      <c r="I69" s="85"/>
      <c r="J69" s="85"/>
      <c r="K69" s="85"/>
      <c r="L69" s="85"/>
      <c r="M69" s="183"/>
      <c r="N69" s="6"/>
    </row>
    <row r="70" spans="1:14" ht="39.6">
      <c r="A70" s="46">
        <v>3.7</v>
      </c>
      <c r="B70" s="29" t="s">
        <v>114</v>
      </c>
      <c r="C70" s="29" t="s">
        <v>133</v>
      </c>
      <c r="D70" s="31" t="s">
        <v>116</v>
      </c>
      <c r="E70" s="185" t="s">
        <v>445</v>
      </c>
      <c r="F70" s="185" t="s">
        <v>445</v>
      </c>
      <c r="G70" s="185" t="s">
        <v>445</v>
      </c>
      <c r="H70" s="185" t="s">
        <v>445</v>
      </c>
      <c r="I70" s="185" t="s">
        <v>445</v>
      </c>
      <c r="J70" s="185" t="s">
        <v>445</v>
      </c>
      <c r="K70" s="185" t="s">
        <v>445</v>
      </c>
      <c r="L70" s="185" t="s">
        <v>445</v>
      </c>
      <c r="M70" s="185" t="s">
        <v>445</v>
      </c>
      <c r="N70" s="6"/>
    </row>
    <row r="71" spans="1:14">
      <c r="A71" s="15">
        <v>4</v>
      </c>
      <c r="B71" s="28" t="s">
        <v>126</v>
      </c>
      <c r="C71" s="25"/>
      <c r="D71" s="28"/>
      <c r="E71" s="22"/>
      <c r="F71" s="183"/>
      <c r="G71" s="85"/>
      <c r="H71" s="85"/>
      <c r="I71" s="85"/>
      <c r="J71" s="85"/>
      <c r="K71" s="85"/>
      <c r="L71" s="85"/>
      <c r="M71" s="183"/>
      <c r="N71" s="6"/>
    </row>
    <row r="72" spans="1:14">
      <c r="A72" s="33"/>
      <c r="B72" s="28"/>
      <c r="C72" s="25"/>
      <c r="D72" s="28"/>
      <c r="E72" s="22"/>
      <c r="F72" s="183"/>
      <c r="G72" s="85"/>
      <c r="H72" s="85"/>
      <c r="I72" s="85"/>
      <c r="J72" s="85"/>
      <c r="K72" s="85"/>
      <c r="L72" s="85"/>
      <c r="M72" s="183"/>
      <c r="N72" s="6"/>
    </row>
    <row r="73" spans="1:14">
      <c r="A73" s="15"/>
      <c r="B73" s="12" t="s">
        <v>3</v>
      </c>
      <c r="C73" s="32"/>
      <c r="D73" s="34"/>
      <c r="E73" s="22"/>
      <c r="F73" s="183"/>
      <c r="G73" s="85"/>
      <c r="H73" s="85"/>
      <c r="I73" s="85"/>
      <c r="J73" s="85"/>
      <c r="K73" s="85"/>
      <c r="L73" s="85"/>
      <c r="M73" s="183"/>
      <c r="N73" s="6"/>
    </row>
    <row r="74" spans="1:14">
      <c r="A74" s="16"/>
      <c r="B74" s="12"/>
      <c r="C74" s="32"/>
      <c r="D74" s="34"/>
      <c r="E74" s="22"/>
      <c r="F74" s="183"/>
      <c r="G74" s="85"/>
      <c r="H74" s="85"/>
      <c r="I74" s="85"/>
      <c r="J74" s="85"/>
      <c r="K74" s="85"/>
      <c r="L74" s="85"/>
      <c r="M74" s="183"/>
      <c r="N74" s="6"/>
    </row>
    <row r="75" spans="1:14" ht="26.4">
      <c r="A75" s="16">
        <v>4.0999999999999996</v>
      </c>
      <c r="B75" s="29" t="s">
        <v>7</v>
      </c>
      <c r="C75" s="31" t="s">
        <v>136</v>
      </c>
      <c r="D75" s="31" t="s">
        <v>521</v>
      </c>
      <c r="E75" s="183">
        <v>500</v>
      </c>
      <c r="F75" s="183"/>
      <c r="G75" s="85"/>
      <c r="H75" s="85"/>
      <c r="I75" s="85"/>
      <c r="J75" s="85"/>
      <c r="K75" s="185">
        <v>500</v>
      </c>
      <c r="L75" s="85"/>
      <c r="M75" s="183"/>
      <c r="N75" s="6"/>
    </row>
    <row r="76" spans="1:14">
      <c r="A76" s="16"/>
      <c r="B76" s="29"/>
      <c r="C76" s="31"/>
      <c r="D76" s="31"/>
      <c r="E76" s="22"/>
      <c r="F76" s="183"/>
      <c r="G76" s="85"/>
      <c r="H76" s="85"/>
      <c r="I76" s="85"/>
      <c r="J76" s="85"/>
      <c r="K76" s="85"/>
      <c r="L76" s="85"/>
      <c r="M76" s="183"/>
      <c r="N76" s="6"/>
    </row>
    <row r="77" spans="1:14">
      <c r="A77" s="16">
        <v>4.2</v>
      </c>
      <c r="B77" s="29" t="s">
        <v>7</v>
      </c>
      <c r="C77" s="31" t="s">
        <v>118</v>
      </c>
      <c r="D77" s="31"/>
      <c r="E77" s="22"/>
      <c r="F77" s="183"/>
      <c r="G77" s="85"/>
      <c r="H77" s="85"/>
      <c r="I77" s="85"/>
      <c r="J77" s="85"/>
      <c r="K77" s="85"/>
      <c r="L77" s="85"/>
      <c r="M77" s="183"/>
      <c r="N77" s="6"/>
    </row>
    <row r="78" spans="1:14">
      <c r="A78" s="16"/>
      <c r="B78" s="29"/>
      <c r="C78" s="27"/>
      <c r="D78" s="31"/>
      <c r="E78" s="22"/>
      <c r="F78" s="183"/>
      <c r="G78" s="85"/>
      <c r="H78" s="85"/>
      <c r="I78" s="85"/>
      <c r="J78" s="85"/>
      <c r="K78" s="85"/>
      <c r="L78" s="85"/>
      <c r="M78" s="183"/>
      <c r="N78" s="6"/>
    </row>
    <row r="79" spans="1:14" ht="26.4">
      <c r="A79" s="16">
        <v>4.3</v>
      </c>
      <c r="B79" s="29" t="s">
        <v>7</v>
      </c>
      <c r="C79" s="29" t="s">
        <v>137</v>
      </c>
      <c r="D79" s="31"/>
      <c r="E79" s="22"/>
      <c r="F79" s="183"/>
      <c r="G79" s="85"/>
      <c r="H79" s="85"/>
      <c r="I79" s="85"/>
      <c r="J79" s="85"/>
      <c r="K79" s="85"/>
      <c r="L79" s="85"/>
      <c r="M79" s="183"/>
      <c r="N79" s="6"/>
    </row>
    <row r="80" spans="1:14">
      <c r="A80" s="16"/>
      <c r="B80" s="29"/>
      <c r="C80" s="27"/>
      <c r="D80" s="31"/>
      <c r="E80" s="22"/>
      <c r="F80" s="183"/>
      <c r="G80" s="85"/>
      <c r="H80" s="85"/>
      <c r="I80" s="85"/>
      <c r="J80" s="85"/>
      <c r="K80" s="85"/>
      <c r="L80" s="85"/>
      <c r="M80" s="183"/>
      <c r="N80" s="6"/>
    </row>
    <row r="81" spans="1:14" ht="52.8">
      <c r="A81" s="16">
        <v>4.4000000000000004</v>
      </c>
      <c r="B81" s="29" t="s">
        <v>8</v>
      </c>
      <c r="C81" s="29" t="s">
        <v>144</v>
      </c>
      <c r="D81" s="31" t="s">
        <v>168</v>
      </c>
      <c r="E81" s="183">
        <v>250</v>
      </c>
      <c r="F81" s="183">
        <v>250</v>
      </c>
      <c r="G81" s="183">
        <v>250</v>
      </c>
      <c r="H81" s="183">
        <v>250</v>
      </c>
      <c r="I81" s="183">
        <v>250</v>
      </c>
      <c r="J81" s="183">
        <v>250</v>
      </c>
      <c r="K81" s="183">
        <v>250</v>
      </c>
      <c r="L81" s="183">
        <v>250</v>
      </c>
      <c r="M81" s="183">
        <v>250</v>
      </c>
      <c r="N81" s="6"/>
    </row>
    <row r="82" spans="1:14">
      <c r="A82" s="16"/>
      <c r="B82" s="29"/>
      <c r="C82" s="31"/>
      <c r="D82" s="31"/>
      <c r="E82" s="22"/>
      <c r="F82" s="183"/>
      <c r="G82" s="85"/>
      <c r="H82" s="85"/>
      <c r="I82" s="85"/>
      <c r="J82" s="85"/>
      <c r="K82" s="85"/>
      <c r="L82" s="85"/>
      <c r="M82" s="183"/>
      <c r="N82" s="6"/>
    </row>
    <row r="83" spans="1:14" ht="26.4">
      <c r="A83" s="16">
        <v>4.5</v>
      </c>
      <c r="B83" s="29" t="s">
        <v>122</v>
      </c>
      <c r="C83" s="31" t="s">
        <v>120</v>
      </c>
      <c r="D83" s="31" t="s">
        <v>41</v>
      </c>
      <c r="E83" s="183" t="s">
        <v>445</v>
      </c>
      <c r="F83" s="183"/>
      <c r="G83" s="183" t="s">
        <v>445</v>
      </c>
      <c r="H83" s="183"/>
      <c r="I83" s="183" t="s">
        <v>445</v>
      </c>
      <c r="J83" s="183"/>
      <c r="K83" s="183" t="s">
        <v>445</v>
      </c>
      <c r="L83" s="183"/>
      <c r="M83" s="185" t="s">
        <v>445</v>
      </c>
      <c r="N83" s="6"/>
    </row>
    <row r="84" spans="1:14">
      <c r="A84" s="16"/>
      <c r="B84" s="29"/>
      <c r="C84" s="31"/>
      <c r="D84" s="31"/>
      <c r="E84" s="184"/>
      <c r="F84" s="183"/>
      <c r="G84" s="183"/>
      <c r="H84" s="183"/>
      <c r="I84" s="183"/>
      <c r="J84" s="183"/>
      <c r="K84" s="183"/>
      <c r="L84" s="183"/>
      <c r="M84" s="185"/>
      <c r="N84" s="6"/>
    </row>
    <row r="85" spans="1:14">
      <c r="A85" s="15"/>
      <c r="B85" s="12" t="s">
        <v>12</v>
      </c>
      <c r="C85" s="12"/>
      <c r="D85" s="31"/>
      <c r="E85" s="22"/>
      <c r="F85" s="183"/>
      <c r="G85" s="85"/>
      <c r="H85" s="85"/>
      <c r="I85" s="85"/>
      <c r="J85" s="85"/>
      <c r="K85" s="85"/>
      <c r="L85" s="85"/>
      <c r="M85" s="183"/>
      <c r="N85" s="6"/>
    </row>
    <row r="86" spans="1:14">
      <c r="A86" s="15"/>
      <c r="B86" s="12"/>
      <c r="C86" s="12"/>
      <c r="D86" s="31"/>
      <c r="E86" s="22"/>
      <c r="F86" s="183"/>
      <c r="G86" s="85"/>
      <c r="H86" s="85"/>
      <c r="I86" s="85"/>
      <c r="J86" s="85"/>
      <c r="K86" s="85"/>
      <c r="L86" s="85"/>
      <c r="M86" s="183"/>
      <c r="N86" s="6"/>
    </row>
    <row r="87" spans="1:14" ht="52.8">
      <c r="A87" s="16">
        <v>4.5999999999999996</v>
      </c>
      <c r="B87" s="29" t="s">
        <v>110</v>
      </c>
      <c r="C87" s="29" t="s">
        <v>123</v>
      </c>
      <c r="D87" s="31" t="s">
        <v>113</v>
      </c>
      <c r="E87" s="183">
        <v>500</v>
      </c>
      <c r="F87" s="183"/>
      <c r="G87" s="85"/>
      <c r="H87" s="85"/>
      <c r="I87" s="85"/>
      <c r="J87" s="85"/>
      <c r="K87" s="85"/>
      <c r="L87" s="85"/>
      <c r="M87" s="183"/>
      <c r="N87" s="6"/>
    </row>
    <row r="88" spans="1:14">
      <c r="A88" s="16"/>
      <c r="B88" s="29"/>
      <c r="C88" s="50"/>
      <c r="D88" s="31"/>
      <c r="E88" s="22"/>
      <c r="F88" s="183"/>
      <c r="G88" s="85"/>
      <c r="H88" s="85"/>
      <c r="I88" s="85"/>
      <c r="J88" s="85"/>
      <c r="K88" s="85"/>
      <c r="L88" s="85"/>
      <c r="M88" s="183"/>
      <c r="N88" s="6"/>
    </row>
    <row r="89" spans="1:14" ht="26.4">
      <c r="A89" s="16">
        <v>4.7</v>
      </c>
      <c r="B89" s="29" t="s">
        <v>522</v>
      </c>
      <c r="C89" s="50" t="s">
        <v>138</v>
      </c>
      <c r="D89" s="31" t="s">
        <v>41</v>
      </c>
      <c r="E89" s="22"/>
      <c r="G89" s="183">
        <v>300</v>
      </c>
      <c r="H89" s="85"/>
      <c r="I89" s="85"/>
      <c r="J89" s="183">
        <v>300</v>
      </c>
      <c r="K89" s="85"/>
      <c r="L89" s="85"/>
      <c r="M89" s="183">
        <v>300</v>
      </c>
      <c r="N89" s="6"/>
    </row>
    <row r="90" spans="1:14">
      <c r="A90" s="15"/>
      <c r="B90" s="29"/>
      <c r="D90" s="31"/>
      <c r="E90" s="22"/>
      <c r="F90" s="183"/>
      <c r="G90" s="85"/>
      <c r="H90" s="85"/>
      <c r="I90" s="85"/>
      <c r="J90" s="85"/>
      <c r="K90" s="85"/>
      <c r="L90" s="85"/>
      <c r="M90" s="183"/>
      <c r="N90" s="6"/>
    </row>
    <row r="91" spans="1:14">
      <c r="A91" s="15"/>
      <c r="B91" s="12" t="s">
        <v>111</v>
      </c>
      <c r="C91" s="29"/>
      <c r="D91" s="31"/>
      <c r="E91" s="22"/>
      <c r="F91" s="183"/>
      <c r="G91" s="85"/>
      <c r="H91" s="85"/>
      <c r="I91" s="85"/>
      <c r="J91" s="85"/>
      <c r="K91" s="85"/>
      <c r="L91" s="85"/>
      <c r="M91" s="183"/>
      <c r="N91" s="6"/>
    </row>
    <row r="92" spans="1:14">
      <c r="A92" s="15"/>
      <c r="B92" s="12"/>
      <c r="C92" s="29"/>
      <c r="D92" s="31"/>
      <c r="E92" s="22"/>
      <c r="F92" s="183"/>
      <c r="G92" s="85"/>
      <c r="H92" s="85"/>
      <c r="I92" s="85"/>
      <c r="J92" s="85"/>
      <c r="K92" s="85"/>
      <c r="L92" s="85"/>
      <c r="M92" s="183"/>
      <c r="N92" s="6"/>
    </row>
    <row r="93" spans="1:14" ht="39.6">
      <c r="A93" s="46">
        <v>4.8</v>
      </c>
      <c r="B93" s="29" t="s">
        <v>114</v>
      </c>
      <c r="C93" s="29" t="s">
        <v>133</v>
      </c>
      <c r="D93" s="31" t="s">
        <v>116</v>
      </c>
      <c r="E93" s="183" t="s">
        <v>445</v>
      </c>
      <c r="F93" s="183" t="s">
        <v>445</v>
      </c>
      <c r="G93" s="183" t="s">
        <v>445</v>
      </c>
      <c r="H93" s="183" t="s">
        <v>445</v>
      </c>
      <c r="I93" s="183" t="s">
        <v>445</v>
      </c>
      <c r="J93" s="183" t="s">
        <v>445</v>
      </c>
      <c r="K93" s="183" t="s">
        <v>445</v>
      </c>
      <c r="L93" s="183" t="s">
        <v>445</v>
      </c>
      <c r="M93" s="185" t="s">
        <v>445</v>
      </c>
      <c r="N93" s="6"/>
    </row>
    <row r="94" spans="1:14">
      <c r="A94" s="46"/>
      <c r="B94" s="29"/>
      <c r="C94" s="29"/>
      <c r="D94" s="31"/>
      <c r="E94" s="22"/>
      <c r="F94" s="183"/>
      <c r="G94" s="85"/>
      <c r="H94" s="85"/>
      <c r="I94" s="85"/>
      <c r="J94" s="85"/>
      <c r="K94" s="85"/>
      <c r="L94" s="85"/>
      <c r="M94" s="183"/>
      <c r="N94" s="6"/>
    </row>
    <row r="95" spans="1:14">
      <c r="A95" s="15">
        <v>5</v>
      </c>
      <c r="B95" s="28" t="s">
        <v>127</v>
      </c>
      <c r="C95" s="25"/>
      <c r="D95" s="28"/>
      <c r="E95" s="22"/>
      <c r="F95" s="183"/>
      <c r="G95" s="85"/>
      <c r="H95" s="85"/>
      <c r="I95" s="85"/>
      <c r="J95" s="85"/>
      <c r="K95" s="85"/>
      <c r="L95" s="85"/>
      <c r="M95" s="183"/>
      <c r="N95" s="6"/>
    </row>
    <row r="96" spans="1:14">
      <c r="A96" s="33"/>
      <c r="B96" s="28"/>
      <c r="C96" s="25"/>
      <c r="D96" s="28"/>
      <c r="E96" s="22"/>
      <c r="F96" s="183"/>
      <c r="G96" s="85"/>
      <c r="H96" s="85"/>
      <c r="I96" s="85"/>
      <c r="J96" s="85"/>
      <c r="K96" s="85"/>
      <c r="L96" s="85"/>
      <c r="M96" s="183"/>
      <c r="N96" s="6"/>
    </row>
    <row r="97" spans="1:14">
      <c r="A97" s="15"/>
      <c r="B97" s="12" t="s">
        <v>3</v>
      </c>
      <c r="C97" s="32"/>
      <c r="D97" s="34"/>
      <c r="E97" s="22"/>
      <c r="F97" s="183"/>
      <c r="G97" s="85"/>
      <c r="H97" s="85"/>
      <c r="I97" s="85"/>
      <c r="J97" s="85"/>
      <c r="K97" s="85"/>
      <c r="L97" s="85"/>
      <c r="M97" s="183"/>
      <c r="N97" s="6"/>
    </row>
    <row r="98" spans="1:14">
      <c r="A98" s="16"/>
      <c r="B98" s="12"/>
      <c r="C98" s="32"/>
      <c r="D98" s="34"/>
      <c r="E98" s="22"/>
      <c r="F98" s="183"/>
      <c r="G98" s="85"/>
      <c r="H98" s="85"/>
      <c r="I98" s="85"/>
      <c r="J98" s="85"/>
      <c r="K98" s="85"/>
      <c r="L98" s="85"/>
      <c r="M98" s="183"/>
      <c r="N98" s="6"/>
    </row>
    <row r="99" spans="1:14" ht="26.4">
      <c r="A99" s="16">
        <v>5.0999999999999996</v>
      </c>
      <c r="B99" s="29" t="s">
        <v>7</v>
      </c>
      <c r="C99" s="31" t="s">
        <v>117</v>
      </c>
      <c r="D99" s="31" t="s">
        <v>523</v>
      </c>
      <c r="E99" s="22"/>
      <c r="F99" s="185">
        <v>500</v>
      </c>
      <c r="G99" s="85"/>
      <c r="H99" s="183"/>
      <c r="I99" s="85"/>
      <c r="J99" s="85"/>
      <c r="K99" s="185">
        <v>500</v>
      </c>
      <c r="L99" s="85"/>
      <c r="M99" s="183"/>
      <c r="N99" s="6"/>
    </row>
    <row r="100" spans="1:14">
      <c r="A100" s="16"/>
      <c r="B100" s="29"/>
      <c r="C100" s="31"/>
      <c r="D100" s="31"/>
      <c r="E100" s="22"/>
      <c r="F100" s="183"/>
      <c r="G100" s="85"/>
      <c r="H100" s="85"/>
      <c r="I100" s="85"/>
      <c r="J100" s="85"/>
      <c r="K100" s="85"/>
      <c r="L100" s="85"/>
      <c r="M100" s="183"/>
      <c r="N100" s="6"/>
    </row>
    <row r="101" spans="1:14">
      <c r="A101" s="16">
        <v>5.2</v>
      </c>
      <c r="B101" s="29" t="s">
        <v>7</v>
      </c>
      <c r="C101" s="31" t="s">
        <v>118</v>
      </c>
      <c r="D101" s="31"/>
      <c r="E101" s="22"/>
      <c r="F101" s="183"/>
      <c r="G101" s="85"/>
      <c r="H101" s="85"/>
      <c r="I101" s="85"/>
      <c r="J101" s="85"/>
      <c r="K101" s="85"/>
      <c r="L101" s="85"/>
      <c r="M101" s="183"/>
      <c r="N101" s="6"/>
    </row>
    <row r="102" spans="1:14">
      <c r="A102" s="16"/>
      <c r="B102" s="29"/>
      <c r="C102" s="27"/>
      <c r="D102" s="31"/>
      <c r="E102" s="22"/>
      <c r="F102" s="183"/>
      <c r="G102" s="85"/>
      <c r="H102" s="85"/>
      <c r="I102" s="85"/>
      <c r="J102" s="85"/>
      <c r="K102" s="85"/>
      <c r="L102" s="85"/>
      <c r="M102" s="183"/>
      <c r="N102" s="6"/>
    </row>
    <row r="103" spans="1:14" ht="26.4">
      <c r="A103" s="16">
        <v>5.3</v>
      </c>
      <c r="B103" s="29" t="s">
        <v>7</v>
      </c>
      <c r="C103" s="29" t="s">
        <v>112</v>
      </c>
      <c r="D103" s="31"/>
      <c r="E103" s="22"/>
      <c r="F103" s="183"/>
      <c r="G103" s="85"/>
      <c r="H103" s="85"/>
      <c r="I103" s="85"/>
      <c r="J103" s="85"/>
      <c r="K103" s="85"/>
      <c r="L103" s="85"/>
      <c r="M103" s="183"/>
      <c r="N103" s="6"/>
    </row>
    <row r="104" spans="1:14">
      <c r="A104" s="16"/>
      <c r="B104" s="29"/>
      <c r="C104" s="27"/>
      <c r="D104" s="31"/>
      <c r="E104" s="22"/>
      <c r="F104" s="183"/>
      <c r="G104" s="85"/>
      <c r="H104" s="85"/>
      <c r="I104" s="85"/>
      <c r="J104" s="85"/>
      <c r="K104" s="85"/>
      <c r="L104" s="85"/>
      <c r="M104" s="183"/>
      <c r="N104" s="6"/>
    </row>
    <row r="105" spans="1:14" ht="52.8">
      <c r="A105" s="16">
        <v>5.4</v>
      </c>
      <c r="B105" s="29" t="s">
        <v>8</v>
      </c>
      <c r="C105" s="29" t="s">
        <v>141</v>
      </c>
      <c r="D105" s="31" t="s">
        <v>168</v>
      </c>
      <c r="E105" s="183">
        <v>250</v>
      </c>
      <c r="F105" s="183">
        <v>250</v>
      </c>
      <c r="G105" s="183">
        <v>250</v>
      </c>
      <c r="H105" s="183">
        <v>250</v>
      </c>
      <c r="I105" s="183">
        <v>250</v>
      </c>
      <c r="J105" s="183">
        <v>250</v>
      </c>
      <c r="K105" s="183">
        <v>250</v>
      </c>
      <c r="L105" s="183">
        <v>250</v>
      </c>
      <c r="M105" s="183">
        <v>250</v>
      </c>
      <c r="N105" s="6"/>
    </row>
    <row r="106" spans="1:14">
      <c r="A106" s="16"/>
      <c r="B106" s="29"/>
      <c r="C106" s="31"/>
      <c r="D106" s="31"/>
      <c r="E106" s="22"/>
      <c r="F106" s="183"/>
      <c r="G106" s="85"/>
      <c r="H106" s="85"/>
      <c r="I106" s="85"/>
      <c r="J106" s="85"/>
      <c r="K106" s="85"/>
      <c r="L106" s="85"/>
      <c r="M106" s="183"/>
      <c r="N106" s="6"/>
    </row>
    <row r="107" spans="1:14" ht="26.4">
      <c r="A107" s="16">
        <v>5.5</v>
      </c>
      <c r="B107" s="29" t="s">
        <v>122</v>
      </c>
      <c r="C107" s="31" t="s">
        <v>120</v>
      </c>
      <c r="D107" s="31" t="s">
        <v>41</v>
      </c>
      <c r="E107" s="183" t="s">
        <v>445</v>
      </c>
      <c r="F107" s="183"/>
      <c r="G107" s="183" t="s">
        <v>445</v>
      </c>
      <c r="H107" s="183"/>
      <c r="I107" s="183" t="s">
        <v>445</v>
      </c>
      <c r="J107" s="183"/>
      <c r="K107" s="183" t="s">
        <v>445</v>
      </c>
      <c r="L107" s="183"/>
      <c r="M107" s="183" t="s">
        <v>445</v>
      </c>
      <c r="N107" s="6"/>
    </row>
    <row r="108" spans="1:14">
      <c r="A108" s="16"/>
      <c r="B108" s="29"/>
      <c r="C108" s="31"/>
      <c r="D108" s="31"/>
      <c r="E108" s="184"/>
      <c r="F108" s="183"/>
      <c r="G108" s="183"/>
      <c r="H108" s="183"/>
      <c r="I108" s="183"/>
      <c r="J108" s="183"/>
      <c r="K108" s="183"/>
      <c r="L108" s="183"/>
      <c r="M108" s="183"/>
      <c r="N108" s="6"/>
    </row>
    <row r="109" spans="1:14">
      <c r="A109" s="15"/>
      <c r="B109" s="12" t="s">
        <v>12</v>
      </c>
      <c r="C109" s="12"/>
      <c r="D109" s="31"/>
      <c r="E109" s="22"/>
      <c r="F109" s="183"/>
      <c r="G109" s="85"/>
      <c r="H109" s="85"/>
      <c r="I109" s="85"/>
      <c r="J109" s="85"/>
      <c r="K109" s="85"/>
      <c r="L109" s="85"/>
      <c r="M109" s="183"/>
      <c r="N109" s="6"/>
    </row>
    <row r="110" spans="1:14">
      <c r="A110" s="15"/>
      <c r="B110" s="12"/>
      <c r="C110" s="12"/>
      <c r="D110" s="31"/>
      <c r="E110" s="22"/>
      <c r="F110" s="183"/>
      <c r="G110" s="85"/>
      <c r="H110" s="85"/>
      <c r="I110" s="85"/>
      <c r="J110" s="85"/>
      <c r="K110" s="85"/>
      <c r="L110" s="85"/>
      <c r="M110" s="183"/>
      <c r="N110" s="6"/>
    </row>
    <row r="111" spans="1:14" ht="79.2">
      <c r="A111" s="16">
        <v>5.6</v>
      </c>
      <c r="B111" s="29" t="s">
        <v>110</v>
      </c>
      <c r="C111" s="29" t="s">
        <v>169</v>
      </c>
      <c r="D111" s="31" t="s">
        <v>139</v>
      </c>
      <c r="E111" s="183">
        <v>2000</v>
      </c>
      <c r="F111" s="183"/>
      <c r="G111" s="85"/>
      <c r="H111" s="85"/>
      <c r="I111" s="85"/>
      <c r="J111" s="85"/>
      <c r="K111" s="85"/>
      <c r="L111" s="85"/>
      <c r="M111" s="183"/>
      <c r="N111" s="6"/>
    </row>
    <row r="112" spans="1:14">
      <c r="A112" s="16"/>
      <c r="B112" s="29"/>
      <c r="C112" s="50"/>
      <c r="D112" s="31"/>
      <c r="E112" s="22"/>
      <c r="F112" s="183"/>
      <c r="G112" s="85"/>
      <c r="H112" s="85"/>
      <c r="I112" s="85"/>
      <c r="J112" s="85"/>
      <c r="K112" s="85"/>
      <c r="L112" s="85"/>
      <c r="M112" s="183"/>
      <c r="N112" s="6"/>
    </row>
    <row r="113" spans="1:14" ht="52.8">
      <c r="A113" s="16">
        <v>5.7</v>
      </c>
      <c r="B113" s="29" t="s">
        <v>142</v>
      </c>
      <c r="C113" s="50" t="s">
        <v>143</v>
      </c>
      <c r="D113" s="31" t="s">
        <v>170</v>
      </c>
      <c r="F113" s="183"/>
      <c r="G113" s="85"/>
      <c r="H113" s="183">
        <v>150</v>
      </c>
      <c r="I113" s="85"/>
      <c r="J113" s="85"/>
      <c r="K113" s="183">
        <v>150</v>
      </c>
      <c r="L113" s="85"/>
      <c r="M113" s="183">
        <v>150</v>
      </c>
      <c r="N113" s="6"/>
    </row>
    <row r="114" spans="1:14">
      <c r="A114" s="15"/>
      <c r="B114" s="29"/>
      <c r="D114" s="31"/>
      <c r="E114" s="22"/>
      <c r="F114" s="183"/>
      <c r="G114" s="85"/>
      <c r="H114" s="85"/>
      <c r="I114" s="85"/>
      <c r="J114" s="85"/>
      <c r="K114" s="85"/>
      <c r="L114" s="85"/>
      <c r="M114" s="183"/>
      <c r="N114" s="6"/>
    </row>
    <row r="115" spans="1:14">
      <c r="A115" s="15"/>
      <c r="B115" s="12" t="s">
        <v>111</v>
      </c>
      <c r="C115" s="29"/>
      <c r="D115" s="31"/>
      <c r="E115" s="22"/>
      <c r="F115" s="183"/>
      <c r="G115" s="85"/>
      <c r="H115" s="85"/>
      <c r="I115" s="85"/>
      <c r="J115" s="85"/>
      <c r="K115" s="85"/>
      <c r="L115" s="85"/>
      <c r="M115" s="183"/>
      <c r="N115" s="6"/>
    </row>
    <row r="116" spans="1:14">
      <c r="A116" s="15"/>
      <c r="B116" s="12"/>
      <c r="C116" s="29"/>
      <c r="D116" s="31"/>
      <c r="E116" s="22"/>
      <c r="F116" s="183"/>
      <c r="G116" s="85"/>
      <c r="H116" s="85"/>
      <c r="I116" s="85"/>
      <c r="J116" s="85"/>
      <c r="K116" s="85"/>
      <c r="L116" s="85"/>
      <c r="M116" s="183"/>
      <c r="N116" s="6"/>
    </row>
    <row r="117" spans="1:14" ht="39.6">
      <c r="A117" s="46">
        <v>5.8</v>
      </c>
      <c r="B117" s="29" t="s">
        <v>114</v>
      </c>
      <c r="C117" s="29" t="s">
        <v>133</v>
      </c>
      <c r="D117" s="31" t="s">
        <v>116</v>
      </c>
      <c r="E117" s="183" t="s">
        <v>445</v>
      </c>
      <c r="F117" s="183" t="s">
        <v>445</v>
      </c>
      <c r="G117" s="183" t="s">
        <v>445</v>
      </c>
      <c r="H117" s="183" t="s">
        <v>445</v>
      </c>
      <c r="I117" s="183" t="s">
        <v>445</v>
      </c>
      <c r="J117" s="183" t="s">
        <v>445</v>
      </c>
      <c r="K117" s="183" t="s">
        <v>445</v>
      </c>
      <c r="L117" s="183" t="s">
        <v>445</v>
      </c>
      <c r="M117" s="183" t="s">
        <v>445</v>
      </c>
      <c r="N117" s="6"/>
    </row>
    <row r="118" spans="1:14">
      <c r="A118" s="15">
        <v>6</v>
      </c>
      <c r="B118" s="28" t="s">
        <v>128</v>
      </c>
      <c r="C118" s="25"/>
      <c r="D118" s="28"/>
      <c r="E118" s="22"/>
      <c r="F118" s="183"/>
      <c r="G118" s="85"/>
      <c r="H118" s="85"/>
      <c r="I118" s="85"/>
      <c r="J118" s="85"/>
      <c r="K118" s="85"/>
      <c r="L118" s="85"/>
      <c r="M118" s="183"/>
      <c r="N118" s="6"/>
    </row>
    <row r="119" spans="1:14">
      <c r="A119" s="33"/>
      <c r="B119" s="28"/>
      <c r="C119" s="25"/>
      <c r="D119" s="28"/>
      <c r="E119" s="22"/>
      <c r="F119" s="183"/>
      <c r="G119" s="85"/>
      <c r="H119" s="85"/>
      <c r="I119" s="85"/>
      <c r="J119" s="85"/>
      <c r="K119" s="85"/>
      <c r="L119" s="85"/>
      <c r="M119" s="183"/>
      <c r="N119" s="6"/>
    </row>
    <row r="120" spans="1:14">
      <c r="A120" s="15"/>
      <c r="B120" s="12" t="s">
        <v>3</v>
      </c>
      <c r="C120" s="32"/>
      <c r="D120" s="34"/>
      <c r="E120" s="22"/>
      <c r="F120" s="183"/>
      <c r="G120" s="85"/>
      <c r="H120" s="85"/>
      <c r="I120" s="85"/>
      <c r="J120" s="85"/>
      <c r="K120" s="85"/>
      <c r="L120" s="85"/>
      <c r="M120" s="183"/>
      <c r="N120" s="6"/>
    </row>
    <row r="121" spans="1:14">
      <c r="A121" s="16"/>
      <c r="B121" s="12"/>
      <c r="C121" s="32"/>
      <c r="D121" s="34"/>
      <c r="E121" s="22"/>
      <c r="F121" s="183"/>
      <c r="G121" s="85"/>
      <c r="H121" s="85"/>
      <c r="I121" s="85"/>
      <c r="J121" s="85"/>
      <c r="K121" s="85"/>
      <c r="L121" s="85"/>
      <c r="M121" s="183"/>
      <c r="N121" s="6"/>
    </row>
    <row r="122" spans="1:14" ht="26.4">
      <c r="A122" s="16">
        <v>6.1</v>
      </c>
      <c r="B122" s="29" t="s">
        <v>7</v>
      </c>
      <c r="C122" s="31" t="s">
        <v>117</v>
      </c>
      <c r="D122" s="31" t="s">
        <v>521</v>
      </c>
      <c r="E122" s="183">
        <v>500</v>
      </c>
      <c r="F122" s="183"/>
      <c r="G122" s="85"/>
      <c r="H122" s="85"/>
      <c r="I122" s="85"/>
      <c r="J122" s="85"/>
      <c r="K122" s="185">
        <v>500</v>
      </c>
      <c r="L122" s="85"/>
      <c r="M122" s="183"/>
      <c r="N122" s="6"/>
    </row>
    <row r="123" spans="1:14">
      <c r="A123" s="16"/>
      <c r="B123" s="29"/>
      <c r="C123" s="31"/>
      <c r="D123" s="31"/>
      <c r="E123" s="22"/>
      <c r="F123" s="183"/>
      <c r="G123" s="85"/>
      <c r="H123" s="85"/>
      <c r="I123" s="85"/>
      <c r="J123" s="85"/>
      <c r="K123" s="85"/>
      <c r="L123" s="85"/>
      <c r="M123" s="183"/>
      <c r="N123" s="6"/>
    </row>
    <row r="124" spans="1:14">
      <c r="A124" s="16">
        <v>6.2</v>
      </c>
      <c r="B124" s="29" t="s">
        <v>7</v>
      </c>
      <c r="C124" s="31" t="s">
        <v>118</v>
      </c>
      <c r="D124" s="31"/>
      <c r="E124" s="22"/>
      <c r="F124" s="183"/>
      <c r="G124" s="85"/>
      <c r="H124" s="85"/>
      <c r="I124" s="85"/>
      <c r="J124" s="85"/>
      <c r="K124" s="85"/>
      <c r="L124" s="85"/>
      <c r="M124" s="183"/>
      <c r="N124" s="6"/>
    </row>
    <row r="125" spans="1:14">
      <c r="A125" s="16"/>
      <c r="B125" s="29"/>
      <c r="C125" s="27"/>
      <c r="D125" s="31"/>
      <c r="E125" s="22"/>
      <c r="F125" s="183"/>
      <c r="G125" s="85"/>
      <c r="H125" s="85"/>
      <c r="I125" s="85"/>
      <c r="J125" s="85"/>
      <c r="K125" s="85"/>
      <c r="L125" s="85"/>
      <c r="M125" s="183"/>
      <c r="N125" s="6"/>
    </row>
    <row r="126" spans="1:14" ht="26.4">
      <c r="A126" s="16">
        <v>6.3</v>
      </c>
      <c r="B126" s="29" t="s">
        <v>7</v>
      </c>
      <c r="C126" s="29" t="s">
        <v>112</v>
      </c>
      <c r="D126" s="31"/>
      <c r="E126" s="22"/>
      <c r="F126" s="183"/>
      <c r="G126" s="85"/>
      <c r="H126" s="85"/>
      <c r="I126" s="85"/>
      <c r="J126" s="85"/>
      <c r="K126" s="85"/>
      <c r="L126" s="85"/>
      <c r="M126" s="183"/>
      <c r="N126" s="6"/>
    </row>
    <row r="127" spans="1:14">
      <c r="A127" s="16"/>
      <c r="B127" s="29"/>
      <c r="C127" s="27"/>
      <c r="D127" s="31"/>
      <c r="E127" s="22"/>
      <c r="F127" s="183"/>
      <c r="G127" s="85"/>
      <c r="H127" s="85"/>
      <c r="I127" s="85"/>
      <c r="J127" s="85"/>
      <c r="K127" s="85"/>
      <c r="L127" s="85"/>
      <c r="M127" s="183"/>
      <c r="N127" s="6"/>
    </row>
    <row r="128" spans="1:14" ht="52.8">
      <c r="A128" s="16">
        <v>6.4</v>
      </c>
      <c r="B128" s="29" t="s">
        <v>8</v>
      </c>
      <c r="C128" s="29" t="s">
        <v>144</v>
      </c>
      <c r="D128" s="31" t="s">
        <v>168</v>
      </c>
      <c r="E128" s="183">
        <v>250</v>
      </c>
      <c r="F128" s="183">
        <v>250</v>
      </c>
      <c r="G128" s="183">
        <v>250</v>
      </c>
      <c r="H128" s="183">
        <v>250</v>
      </c>
      <c r="I128" s="183">
        <v>250</v>
      </c>
      <c r="J128" s="183">
        <v>250</v>
      </c>
      <c r="K128" s="183">
        <v>250</v>
      </c>
      <c r="L128" s="183">
        <v>250</v>
      </c>
      <c r="M128" s="183">
        <v>250</v>
      </c>
      <c r="N128" s="6"/>
    </row>
    <row r="129" spans="1:14">
      <c r="A129" s="16"/>
      <c r="B129" s="29"/>
      <c r="C129" s="31"/>
      <c r="D129" s="31"/>
      <c r="E129" s="22"/>
      <c r="F129" s="183"/>
      <c r="G129" s="85"/>
      <c r="H129" s="85"/>
      <c r="I129" s="85"/>
      <c r="J129" s="85"/>
      <c r="K129" s="85"/>
      <c r="L129" s="85"/>
      <c r="M129" s="183"/>
      <c r="N129" s="6"/>
    </row>
    <row r="130" spans="1:14" ht="26.4">
      <c r="A130" s="16">
        <v>6.5</v>
      </c>
      <c r="B130" s="29" t="s">
        <v>122</v>
      </c>
      <c r="C130" s="31" t="s">
        <v>120</v>
      </c>
      <c r="D130" s="31" t="s">
        <v>41</v>
      </c>
      <c r="E130" s="183" t="s">
        <v>445</v>
      </c>
      <c r="F130" s="183"/>
      <c r="G130" s="183" t="s">
        <v>445</v>
      </c>
      <c r="H130" s="183"/>
      <c r="I130" s="183" t="s">
        <v>445</v>
      </c>
      <c r="J130" s="183"/>
      <c r="K130" s="183" t="s">
        <v>445</v>
      </c>
      <c r="L130" s="183"/>
      <c r="M130" s="183" t="s">
        <v>445</v>
      </c>
      <c r="N130" s="6"/>
    </row>
    <row r="131" spans="1:14">
      <c r="A131" s="16"/>
      <c r="B131" s="29"/>
      <c r="C131" s="31"/>
      <c r="D131" s="31"/>
      <c r="E131" s="184"/>
      <c r="F131" s="183"/>
      <c r="G131" s="183"/>
      <c r="H131" s="183"/>
      <c r="I131" s="183"/>
      <c r="J131" s="183"/>
      <c r="K131" s="183"/>
      <c r="L131" s="183"/>
      <c r="M131" s="183"/>
      <c r="N131" s="6"/>
    </row>
    <row r="132" spans="1:14">
      <c r="A132" s="15"/>
      <c r="B132" s="12" t="s">
        <v>12</v>
      </c>
      <c r="C132" s="12"/>
      <c r="D132" s="31"/>
      <c r="E132" s="22"/>
      <c r="F132" s="183"/>
      <c r="G132" s="85"/>
      <c r="H132" s="85"/>
      <c r="I132" s="85"/>
      <c r="J132" s="85"/>
      <c r="K132" s="85"/>
      <c r="L132" s="85"/>
      <c r="M132" s="183"/>
      <c r="N132" s="6"/>
    </row>
    <row r="133" spans="1:14">
      <c r="A133" s="15"/>
      <c r="B133" s="12"/>
      <c r="C133" s="12"/>
      <c r="D133" s="31"/>
      <c r="E133" s="22"/>
      <c r="F133" s="183"/>
      <c r="G133" s="85"/>
      <c r="H133" s="85"/>
      <c r="I133" s="85"/>
      <c r="J133" s="85"/>
      <c r="K133" s="85"/>
      <c r="L133" s="85"/>
      <c r="M133" s="183"/>
      <c r="N133" s="6"/>
    </row>
    <row r="134" spans="1:14" ht="52.8">
      <c r="A134" s="16">
        <v>6.6</v>
      </c>
      <c r="B134" s="29" t="s">
        <v>110</v>
      </c>
      <c r="C134" s="29" t="s">
        <v>123</v>
      </c>
      <c r="D134" s="31" t="s">
        <v>113</v>
      </c>
      <c r="E134" s="183">
        <v>500</v>
      </c>
      <c r="F134" s="183"/>
      <c r="G134" s="85"/>
      <c r="H134" s="85"/>
      <c r="I134" s="85"/>
      <c r="J134" s="85"/>
      <c r="K134" s="85"/>
      <c r="L134" s="85"/>
      <c r="M134" s="183">
        <v>500</v>
      </c>
      <c r="N134" s="6"/>
    </row>
    <row r="135" spans="1:14">
      <c r="A135" s="16"/>
      <c r="B135" s="29"/>
      <c r="C135" s="50"/>
      <c r="D135" s="31"/>
      <c r="E135" s="22"/>
      <c r="F135" s="183"/>
      <c r="G135" s="85"/>
      <c r="H135" s="85"/>
      <c r="I135" s="85"/>
      <c r="J135" s="85"/>
      <c r="K135" s="85"/>
      <c r="L135" s="85"/>
      <c r="M135" s="183"/>
      <c r="N135" s="6"/>
    </row>
    <row r="136" spans="1:14" ht="52.8">
      <c r="A136" s="16">
        <v>6.7</v>
      </c>
      <c r="B136" s="29" t="s">
        <v>142</v>
      </c>
      <c r="C136" s="50" t="s">
        <v>143</v>
      </c>
      <c r="D136" s="31" t="s">
        <v>41</v>
      </c>
      <c r="E136" s="183">
        <v>150</v>
      </c>
      <c r="F136" s="183"/>
      <c r="G136" s="85"/>
      <c r="H136" s="85"/>
      <c r="I136" s="85"/>
      <c r="J136" s="85"/>
      <c r="K136" s="183">
        <v>150</v>
      </c>
      <c r="L136" s="85"/>
      <c r="M136" s="183">
        <v>150</v>
      </c>
      <c r="N136" s="6"/>
    </row>
    <row r="137" spans="1:14">
      <c r="A137" s="15"/>
      <c r="B137" s="29"/>
      <c r="C137" s="50"/>
      <c r="D137" s="31"/>
      <c r="E137" s="22"/>
      <c r="F137" s="183"/>
      <c r="G137" s="85"/>
      <c r="H137" s="85"/>
      <c r="I137" s="85"/>
      <c r="J137" s="85"/>
      <c r="K137" s="85"/>
      <c r="L137" s="85"/>
      <c r="M137" s="183"/>
      <c r="N137" s="6"/>
    </row>
    <row r="138" spans="1:14">
      <c r="A138" s="15"/>
      <c r="B138" s="12" t="s">
        <v>111</v>
      </c>
      <c r="C138" s="29"/>
      <c r="D138" s="31"/>
      <c r="E138" s="22"/>
      <c r="F138" s="183"/>
      <c r="G138" s="85"/>
      <c r="H138" s="85"/>
      <c r="I138" s="85"/>
      <c r="J138" s="85"/>
      <c r="K138" s="85"/>
      <c r="L138" s="85"/>
      <c r="M138" s="183"/>
      <c r="N138" s="6"/>
    </row>
    <row r="139" spans="1:14">
      <c r="A139" s="15"/>
      <c r="B139" s="12"/>
      <c r="C139" s="29"/>
      <c r="D139" s="31"/>
      <c r="E139" s="22"/>
      <c r="F139" s="183"/>
      <c r="G139" s="85"/>
      <c r="H139" s="85"/>
      <c r="I139" s="85"/>
      <c r="J139" s="85"/>
      <c r="K139" s="85"/>
      <c r="L139" s="85"/>
      <c r="M139" s="183"/>
      <c r="N139" s="6"/>
    </row>
    <row r="140" spans="1:14" ht="39.6">
      <c r="A140" s="46">
        <v>6.8</v>
      </c>
      <c r="B140" s="29" t="s">
        <v>114</v>
      </c>
      <c r="C140" s="29" t="s">
        <v>140</v>
      </c>
      <c r="D140" s="31" t="s">
        <v>116</v>
      </c>
      <c r="E140" s="183" t="s">
        <v>445</v>
      </c>
      <c r="F140" s="183" t="s">
        <v>445</v>
      </c>
      <c r="G140" s="183" t="s">
        <v>445</v>
      </c>
      <c r="H140" s="183" t="s">
        <v>445</v>
      </c>
      <c r="I140" s="183" t="s">
        <v>445</v>
      </c>
      <c r="J140" s="183" t="s">
        <v>445</v>
      </c>
      <c r="K140" s="183" t="s">
        <v>445</v>
      </c>
      <c r="L140" s="183" t="s">
        <v>445</v>
      </c>
      <c r="M140" s="183" t="s">
        <v>445</v>
      </c>
      <c r="N140" s="6"/>
    </row>
    <row r="141" spans="1:14">
      <c r="A141" s="15">
        <v>7</v>
      </c>
      <c r="B141" s="28" t="s">
        <v>129</v>
      </c>
      <c r="C141" s="25"/>
      <c r="D141" s="28"/>
      <c r="E141" s="22"/>
      <c r="F141" s="183"/>
      <c r="G141" s="85"/>
      <c r="H141" s="85"/>
      <c r="I141" s="85"/>
      <c r="J141" s="85"/>
      <c r="K141" s="85"/>
      <c r="L141" s="85"/>
      <c r="M141" s="183"/>
      <c r="N141" s="6"/>
    </row>
    <row r="142" spans="1:14">
      <c r="A142" s="33"/>
      <c r="B142" s="28"/>
      <c r="C142" s="25"/>
      <c r="D142" s="28"/>
      <c r="E142" s="22"/>
      <c r="F142" s="183"/>
      <c r="G142" s="85"/>
      <c r="H142" s="85"/>
      <c r="I142" s="85"/>
      <c r="J142" s="85"/>
      <c r="K142" s="85"/>
      <c r="L142" s="85"/>
      <c r="M142" s="183"/>
      <c r="N142" s="6"/>
    </row>
    <row r="143" spans="1:14">
      <c r="A143" s="15"/>
      <c r="B143" s="12" t="s">
        <v>3</v>
      </c>
      <c r="C143" s="32"/>
      <c r="D143" s="34"/>
      <c r="E143" s="22"/>
      <c r="F143" s="183"/>
      <c r="G143" s="85"/>
      <c r="H143" s="85"/>
      <c r="I143" s="85"/>
      <c r="J143" s="85"/>
      <c r="K143" s="85"/>
      <c r="L143" s="85"/>
      <c r="M143" s="183"/>
      <c r="N143" s="6"/>
    </row>
    <row r="144" spans="1:14">
      <c r="A144" s="16"/>
      <c r="B144" s="12"/>
      <c r="C144" s="32"/>
      <c r="D144" s="34"/>
      <c r="E144" s="22"/>
      <c r="F144" s="183"/>
      <c r="G144" s="85"/>
      <c r="H144" s="85"/>
      <c r="I144" s="85"/>
      <c r="J144" s="85"/>
      <c r="K144" s="85"/>
      <c r="L144" s="85"/>
      <c r="M144" s="183"/>
      <c r="N144" s="6"/>
    </row>
    <row r="145" spans="1:14" ht="26.4">
      <c r="A145" s="16">
        <v>7.1</v>
      </c>
      <c r="B145" s="29" t="s">
        <v>7</v>
      </c>
      <c r="C145" s="31" t="s">
        <v>117</v>
      </c>
      <c r="D145" s="31" t="s">
        <v>521</v>
      </c>
      <c r="E145" s="183">
        <v>500</v>
      </c>
      <c r="F145" s="183"/>
      <c r="G145" s="85"/>
      <c r="H145" s="85"/>
      <c r="I145" s="85"/>
      <c r="J145" s="85"/>
      <c r="K145" s="185">
        <v>500</v>
      </c>
      <c r="L145" s="85"/>
      <c r="M145" s="183"/>
      <c r="N145" s="6"/>
    </row>
    <row r="146" spans="1:14">
      <c r="A146" s="16"/>
      <c r="B146" s="29"/>
      <c r="C146" s="31"/>
      <c r="D146" s="31"/>
      <c r="E146" s="22"/>
      <c r="F146" s="183"/>
      <c r="G146" s="85"/>
      <c r="H146" s="85"/>
      <c r="I146" s="85"/>
      <c r="J146" s="85"/>
      <c r="K146" s="85"/>
      <c r="L146" s="85"/>
      <c r="M146" s="183"/>
      <c r="N146" s="6"/>
    </row>
    <row r="147" spans="1:14">
      <c r="A147" s="16">
        <v>7.2</v>
      </c>
      <c r="B147" s="29" t="s">
        <v>7</v>
      </c>
      <c r="C147" s="31" t="s">
        <v>118</v>
      </c>
      <c r="D147" s="31"/>
      <c r="E147" s="22"/>
      <c r="F147" s="183"/>
      <c r="G147" s="85"/>
      <c r="H147" s="85"/>
      <c r="I147" s="85"/>
      <c r="J147" s="85"/>
      <c r="K147" s="85"/>
      <c r="L147" s="85"/>
      <c r="M147" s="183"/>
      <c r="N147" s="6"/>
    </row>
    <row r="148" spans="1:14">
      <c r="A148" s="16"/>
      <c r="B148" s="29"/>
      <c r="C148" s="27"/>
      <c r="D148" s="31"/>
      <c r="E148" s="22"/>
      <c r="F148" s="183"/>
      <c r="G148" s="85"/>
      <c r="H148" s="85"/>
      <c r="I148" s="85"/>
      <c r="J148" s="85"/>
      <c r="K148" s="85"/>
      <c r="L148" s="85"/>
      <c r="M148" s="183"/>
      <c r="N148" s="6"/>
    </row>
    <row r="149" spans="1:14" ht="26.4">
      <c r="A149" s="16">
        <v>7.3</v>
      </c>
      <c r="B149" s="29" t="s">
        <v>7</v>
      </c>
      <c r="C149" s="29" t="s">
        <v>192</v>
      </c>
      <c r="D149" s="31"/>
      <c r="E149" s="22"/>
      <c r="F149" s="183"/>
      <c r="G149" s="85"/>
      <c r="H149" s="85"/>
      <c r="I149" s="85"/>
      <c r="J149" s="85"/>
      <c r="K149" s="85"/>
      <c r="L149" s="85"/>
      <c r="M149" s="183"/>
      <c r="N149" s="6"/>
    </row>
    <row r="150" spans="1:14">
      <c r="A150" s="16"/>
      <c r="B150" s="29"/>
      <c r="C150" s="27"/>
      <c r="D150" s="31"/>
      <c r="E150" s="22"/>
      <c r="F150" s="183"/>
      <c r="G150" s="85"/>
      <c r="H150" s="85"/>
      <c r="I150" s="85"/>
      <c r="J150" s="85"/>
      <c r="K150" s="85"/>
      <c r="L150" s="85"/>
      <c r="M150" s="183"/>
      <c r="N150" s="6"/>
    </row>
    <row r="151" spans="1:14" ht="52.8">
      <c r="A151" s="16">
        <v>7.4</v>
      </c>
      <c r="B151" s="29" t="s">
        <v>8</v>
      </c>
      <c r="C151" s="29" t="s">
        <v>144</v>
      </c>
      <c r="D151" s="31" t="s">
        <v>168</v>
      </c>
      <c r="E151" s="97">
        <v>250</v>
      </c>
      <c r="F151" s="97">
        <v>250</v>
      </c>
      <c r="G151" s="183">
        <v>250</v>
      </c>
      <c r="H151" s="183">
        <v>250</v>
      </c>
      <c r="I151" s="183">
        <v>250</v>
      </c>
      <c r="J151" s="183">
        <v>250</v>
      </c>
      <c r="K151" s="183">
        <v>250</v>
      </c>
      <c r="L151" s="183">
        <v>250</v>
      </c>
      <c r="M151" s="183">
        <v>250</v>
      </c>
      <c r="N151" s="6"/>
    </row>
    <row r="152" spans="1:14">
      <c r="A152" s="16"/>
      <c r="B152" s="29"/>
      <c r="C152" s="31"/>
      <c r="D152" s="31"/>
      <c r="E152" s="22"/>
      <c r="F152" s="183"/>
      <c r="G152" s="85"/>
      <c r="H152" s="85"/>
      <c r="I152" s="85"/>
      <c r="J152" s="85"/>
      <c r="K152" s="85"/>
      <c r="L152" s="85"/>
      <c r="M152" s="183"/>
      <c r="N152" s="6"/>
    </row>
    <row r="153" spans="1:14" ht="26.4">
      <c r="A153" s="16">
        <v>7.5</v>
      </c>
      <c r="B153" s="29" t="s">
        <v>122</v>
      </c>
      <c r="C153" s="31" t="s">
        <v>120</v>
      </c>
      <c r="D153" s="31" t="s">
        <v>41</v>
      </c>
      <c r="E153" s="183" t="s">
        <v>445</v>
      </c>
      <c r="F153" s="183"/>
      <c r="G153" s="183" t="s">
        <v>445</v>
      </c>
      <c r="H153" s="183"/>
      <c r="I153" s="183" t="s">
        <v>445</v>
      </c>
      <c r="J153" s="183"/>
      <c r="K153" s="183" t="s">
        <v>445</v>
      </c>
      <c r="L153" s="183"/>
      <c r="M153" s="183" t="s">
        <v>445</v>
      </c>
      <c r="N153" s="6"/>
    </row>
    <row r="154" spans="1:14">
      <c r="A154" s="16"/>
      <c r="B154" s="29"/>
      <c r="C154" s="31"/>
      <c r="D154" s="31"/>
      <c r="E154" s="184"/>
      <c r="F154" s="183"/>
      <c r="G154" s="183"/>
      <c r="H154" s="183"/>
      <c r="I154" s="183"/>
      <c r="J154" s="183"/>
      <c r="K154" s="183"/>
      <c r="L154" s="183"/>
      <c r="M154" s="183"/>
      <c r="N154" s="6"/>
    </row>
    <row r="155" spans="1:14">
      <c r="A155" s="15"/>
      <c r="B155" s="12" t="s">
        <v>12</v>
      </c>
      <c r="C155" s="12"/>
      <c r="D155" s="31"/>
      <c r="E155" s="22"/>
      <c r="F155" s="183"/>
      <c r="G155" s="85"/>
      <c r="H155" s="85"/>
      <c r="I155" s="85"/>
      <c r="J155" s="85"/>
      <c r="K155" s="85"/>
      <c r="L155" s="85"/>
      <c r="M155" s="183"/>
      <c r="N155" s="6"/>
    </row>
    <row r="156" spans="1:14">
      <c r="A156" s="15"/>
      <c r="B156" s="12"/>
      <c r="C156" s="12"/>
      <c r="D156" s="31"/>
      <c r="E156" s="22"/>
      <c r="F156" s="183"/>
      <c r="G156" s="85"/>
      <c r="H156" s="85"/>
      <c r="I156" s="85"/>
      <c r="J156" s="85"/>
      <c r="K156" s="85"/>
      <c r="L156" s="85"/>
      <c r="M156" s="183"/>
      <c r="N156" s="6"/>
    </row>
    <row r="157" spans="1:14" ht="52.8">
      <c r="A157" s="16">
        <v>7.6</v>
      </c>
      <c r="B157" s="29" t="s">
        <v>110</v>
      </c>
      <c r="C157" s="29" t="s">
        <v>123</v>
      </c>
      <c r="D157" s="31" t="s">
        <v>113</v>
      </c>
      <c r="E157" s="22"/>
      <c r="F157" s="183"/>
      <c r="G157" s="85"/>
      <c r="H157" s="85"/>
      <c r="I157" s="85"/>
      <c r="J157" s="85"/>
      <c r="K157" s="85"/>
      <c r="L157" s="85"/>
      <c r="M157" s="183"/>
      <c r="N157" s="6"/>
    </row>
    <row r="158" spans="1:14">
      <c r="A158" s="16"/>
      <c r="B158" s="29"/>
      <c r="C158" s="50"/>
      <c r="D158" s="31"/>
      <c r="E158" s="22"/>
      <c r="F158" s="183"/>
      <c r="G158" s="85"/>
      <c r="H158" s="85"/>
      <c r="I158" s="85"/>
      <c r="J158" s="85"/>
      <c r="K158" s="85"/>
      <c r="L158" s="85"/>
      <c r="M158" s="183"/>
      <c r="N158" s="6"/>
    </row>
    <row r="159" spans="1:14" ht="52.8">
      <c r="A159" s="16">
        <v>7.7</v>
      </c>
      <c r="B159" s="29" t="s">
        <v>142</v>
      </c>
      <c r="C159" s="50" t="s">
        <v>143</v>
      </c>
      <c r="D159" s="31" t="s">
        <v>41</v>
      </c>
      <c r="F159" s="183"/>
      <c r="G159" s="85"/>
      <c r="H159" s="183">
        <v>150</v>
      </c>
      <c r="I159" s="85"/>
      <c r="J159" s="85"/>
      <c r="K159" s="183">
        <v>150</v>
      </c>
      <c r="L159" s="85"/>
      <c r="M159" s="183">
        <v>150</v>
      </c>
      <c r="N159" s="6"/>
    </row>
    <row r="160" spans="1:14">
      <c r="A160" s="15"/>
      <c r="B160" s="29"/>
      <c r="D160" s="31"/>
      <c r="E160" s="22"/>
      <c r="F160" s="183"/>
      <c r="G160" s="85"/>
      <c r="H160" s="85"/>
      <c r="I160" s="85"/>
      <c r="J160" s="85"/>
      <c r="K160" s="85"/>
      <c r="L160" s="85"/>
      <c r="M160" s="183"/>
      <c r="N160" s="6"/>
    </row>
    <row r="161" spans="1:14">
      <c r="A161" s="15"/>
      <c r="B161" s="12" t="s">
        <v>111</v>
      </c>
      <c r="C161" s="29"/>
      <c r="D161" s="31"/>
      <c r="E161" s="22"/>
      <c r="F161" s="183"/>
      <c r="G161" s="85"/>
      <c r="H161" s="85"/>
      <c r="I161" s="85"/>
      <c r="J161" s="85"/>
      <c r="K161" s="85"/>
      <c r="L161" s="85"/>
      <c r="M161" s="183"/>
      <c r="N161" s="6"/>
    </row>
    <row r="162" spans="1:14">
      <c r="A162" s="15"/>
      <c r="B162" s="12"/>
      <c r="C162" s="29"/>
      <c r="D162" s="31"/>
      <c r="E162" s="22"/>
      <c r="F162" s="183"/>
      <c r="G162" s="85"/>
      <c r="H162" s="85"/>
      <c r="I162" s="85"/>
      <c r="J162" s="85"/>
      <c r="K162" s="85"/>
      <c r="L162" s="85"/>
      <c r="M162" s="183"/>
      <c r="N162" s="6"/>
    </row>
    <row r="163" spans="1:14" ht="39.6">
      <c r="A163" s="46">
        <v>7.8</v>
      </c>
      <c r="B163" s="29" t="s">
        <v>114</v>
      </c>
      <c r="C163" s="29" t="s">
        <v>140</v>
      </c>
      <c r="D163" s="31" t="s">
        <v>116</v>
      </c>
      <c r="E163" s="183" t="s">
        <v>445</v>
      </c>
      <c r="F163" s="183" t="s">
        <v>445</v>
      </c>
      <c r="G163" s="183" t="s">
        <v>445</v>
      </c>
      <c r="H163" s="183" t="s">
        <v>445</v>
      </c>
      <c r="I163" s="183" t="s">
        <v>445</v>
      </c>
      <c r="J163" s="183" t="s">
        <v>445</v>
      </c>
      <c r="K163" s="183" t="s">
        <v>445</v>
      </c>
      <c r="L163" s="183" t="s">
        <v>445</v>
      </c>
      <c r="M163" s="183" t="s">
        <v>445</v>
      </c>
      <c r="N163" s="6"/>
    </row>
    <row r="164" spans="1:14">
      <c r="A164" s="18"/>
      <c r="B164" s="180"/>
      <c r="C164" s="86"/>
      <c r="D164" s="179"/>
      <c r="E164" s="181"/>
      <c r="F164" s="181"/>
      <c r="G164" s="181"/>
      <c r="H164" s="181"/>
      <c r="I164" s="175"/>
      <c r="J164" s="175"/>
      <c r="K164" s="175"/>
      <c r="L164" s="181"/>
      <c r="M164" s="181"/>
      <c r="N164" s="6"/>
    </row>
    <row r="165" spans="1:14">
      <c r="A165" s="116"/>
      <c r="B165" s="86"/>
      <c r="C165" s="86"/>
      <c r="D165" s="86"/>
      <c r="E165" s="177"/>
      <c r="F165" s="177"/>
      <c r="G165" s="177"/>
      <c r="H165" s="177"/>
      <c r="I165" s="177"/>
      <c r="J165" s="177"/>
      <c r="K165" s="177"/>
      <c r="L165" s="177"/>
      <c r="M165" s="177"/>
      <c r="N165" s="6"/>
    </row>
    <row r="166" spans="1:14" ht="13.8" thickBot="1">
      <c r="A166" s="238" t="s">
        <v>9</v>
      </c>
      <c r="B166" s="239"/>
      <c r="C166" s="239"/>
      <c r="D166" s="239"/>
      <c r="E166" s="45">
        <f t="shared" ref="E166:M166" si="0">SUM(E3:E165)</f>
        <v>8150</v>
      </c>
      <c r="F166" s="45">
        <f t="shared" si="0"/>
        <v>2750</v>
      </c>
      <c r="G166" s="45">
        <f t="shared" si="0"/>
        <v>2050</v>
      </c>
      <c r="H166" s="45">
        <f t="shared" si="0"/>
        <v>2050</v>
      </c>
      <c r="I166" s="45">
        <f t="shared" si="0"/>
        <v>1750</v>
      </c>
      <c r="J166" s="45">
        <f t="shared" si="0"/>
        <v>2050</v>
      </c>
      <c r="K166" s="45">
        <f t="shared" si="0"/>
        <v>5700</v>
      </c>
      <c r="L166" s="45">
        <f t="shared" si="0"/>
        <v>1750</v>
      </c>
      <c r="M166" s="45">
        <f t="shared" si="0"/>
        <v>4500</v>
      </c>
      <c r="N166" s="6"/>
    </row>
    <row r="167" spans="1:14">
      <c r="N167" s="6"/>
    </row>
    <row r="168" spans="1:14" ht="13.8">
      <c r="D168" s="198"/>
      <c r="E168" s="200"/>
      <c r="F168" s="200"/>
      <c r="G168" s="200"/>
      <c r="H168" s="200"/>
      <c r="I168" s="200"/>
      <c r="J168" s="200"/>
      <c r="K168" s="200"/>
      <c r="L168" s="200"/>
      <c r="M168" s="200"/>
      <c r="N168" s="6"/>
    </row>
    <row r="169" spans="1:14">
      <c r="D169" s="199"/>
      <c r="E169" s="196"/>
      <c r="F169" s="196"/>
      <c r="G169" s="196"/>
      <c r="H169" s="196"/>
      <c r="I169" s="196"/>
      <c r="J169" s="196"/>
      <c r="K169" s="196"/>
      <c r="L169" s="196"/>
      <c r="M169" s="196"/>
      <c r="N169" s="6"/>
    </row>
    <row r="170" spans="1:14">
      <c r="D170" s="199"/>
      <c r="E170" s="196"/>
      <c r="F170" s="196"/>
      <c r="G170" s="196"/>
      <c r="H170" s="196"/>
      <c r="I170" s="196"/>
      <c r="J170" s="196"/>
      <c r="K170" s="196"/>
      <c r="L170" s="196"/>
      <c r="M170" s="196"/>
      <c r="N170" s="6"/>
    </row>
    <row r="171" spans="1:14">
      <c r="D171" s="199"/>
      <c r="F171" s="196"/>
      <c r="G171" s="196"/>
      <c r="H171" s="196"/>
      <c r="I171" s="196"/>
      <c r="J171" s="196"/>
      <c r="K171" s="196"/>
      <c r="L171" s="196"/>
      <c r="M171" s="196"/>
      <c r="N171" s="6"/>
    </row>
    <row r="172" spans="1:14">
      <c r="D172" s="199"/>
      <c r="E172" s="24"/>
      <c r="F172" s="24"/>
      <c r="G172" s="24"/>
      <c r="H172" s="24"/>
      <c r="I172" s="24"/>
      <c r="J172" s="24"/>
      <c r="K172" s="24"/>
      <c r="L172" s="24"/>
      <c r="M172" s="24"/>
      <c r="N172" s="6"/>
    </row>
    <row r="173" spans="1:14">
      <c r="E173" s="197"/>
      <c r="F173" s="197"/>
      <c r="G173" s="197"/>
      <c r="H173" s="197"/>
      <c r="I173" s="197"/>
      <c r="J173" s="197"/>
      <c r="K173" s="197"/>
      <c r="L173" s="197"/>
      <c r="M173" s="197"/>
      <c r="N173" s="6"/>
    </row>
    <row r="174" spans="1:14">
      <c r="N174" s="6"/>
    </row>
    <row r="175" spans="1:14">
      <c r="N175" s="6"/>
    </row>
    <row r="176" spans="1:14">
      <c r="N176" s="6"/>
    </row>
    <row r="177" spans="14:14">
      <c r="N177" s="6"/>
    </row>
    <row r="178" spans="14:14">
      <c r="N178" s="6"/>
    </row>
    <row r="179" spans="14:14">
      <c r="N179" s="6"/>
    </row>
    <row r="180" spans="14:14">
      <c r="N180" s="6"/>
    </row>
    <row r="181" spans="14:14">
      <c r="N181" s="6"/>
    </row>
    <row r="182" spans="14:14">
      <c r="N182" s="6"/>
    </row>
    <row r="183" spans="14:14">
      <c r="N183" s="6"/>
    </row>
    <row r="184" spans="14:14">
      <c r="N184" s="6"/>
    </row>
    <row r="185" spans="14:14">
      <c r="N185" s="6"/>
    </row>
    <row r="186" spans="14:14">
      <c r="N186" s="6"/>
    </row>
    <row r="187" spans="14:14">
      <c r="N187" s="6"/>
    </row>
    <row r="188" spans="14:14">
      <c r="N188" s="6"/>
    </row>
    <row r="189" spans="14:14">
      <c r="N189" s="6"/>
    </row>
    <row r="190" spans="14:14">
      <c r="N190" s="6"/>
    </row>
    <row r="191" spans="14:14">
      <c r="N191" s="6"/>
    </row>
    <row r="192" spans="14:14">
      <c r="N192" s="6"/>
    </row>
    <row r="193" spans="14:14">
      <c r="N193" s="6"/>
    </row>
    <row r="194" spans="14:14">
      <c r="N194" s="6"/>
    </row>
    <row r="195" spans="14:14">
      <c r="N195" s="6"/>
    </row>
    <row r="196" spans="14:14">
      <c r="N196" s="6"/>
    </row>
    <row r="197" spans="14:14">
      <c r="N197" s="6"/>
    </row>
    <row r="198" spans="14:14">
      <c r="N198" s="6"/>
    </row>
    <row r="199" spans="14:14">
      <c r="N199" s="6"/>
    </row>
    <row r="200" spans="14:14">
      <c r="N200" s="6"/>
    </row>
    <row r="201" spans="14:14">
      <c r="N201" s="6"/>
    </row>
    <row r="202" spans="14:14">
      <c r="N202" s="6"/>
    </row>
    <row r="203" spans="14:14">
      <c r="N203" s="6"/>
    </row>
    <row r="204" spans="14:14">
      <c r="N204" s="6"/>
    </row>
    <row r="205" spans="14:14">
      <c r="N205" s="6"/>
    </row>
    <row r="206" spans="14:14">
      <c r="N206" s="6"/>
    </row>
    <row r="207" spans="14:14">
      <c r="N207" s="6"/>
    </row>
    <row r="208" spans="14:14">
      <c r="N208" s="6"/>
    </row>
    <row r="209" spans="14:14">
      <c r="N209" s="6"/>
    </row>
    <row r="210" spans="14:14">
      <c r="N210" s="6"/>
    </row>
    <row r="211" spans="14:14">
      <c r="N211" s="6"/>
    </row>
    <row r="212" spans="14:14">
      <c r="N212" s="6"/>
    </row>
    <row r="213" spans="14:14">
      <c r="N213" s="6"/>
    </row>
    <row r="214" spans="14:14">
      <c r="N214" s="6"/>
    </row>
    <row r="215" spans="14:14">
      <c r="N215" s="6"/>
    </row>
    <row r="216" spans="14:14">
      <c r="N216" s="6"/>
    </row>
    <row r="217" spans="14:14">
      <c r="N217" s="6"/>
    </row>
    <row r="218" spans="14:14">
      <c r="N218" s="6"/>
    </row>
    <row r="219" spans="14:14">
      <c r="N219" s="6"/>
    </row>
    <row r="220" spans="14:14">
      <c r="N220" s="6"/>
    </row>
    <row r="221" spans="14:14">
      <c r="N221" s="6"/>
    </row>
    <row r="222" spans="14:14">
      <c r="N222" s="6"/>
    </row>
    <row r="223" spans="14:14">
      <c r="N223" s="6"/>
    </row>
    <row r="224" spans="14:14">
      <c r="N224" s="6"/>
    </row>
    <row r="225" spans="14:14">
      <c r="N225" s="6"/>
    </row>
    <row r="226" spans="14:14">
      <c r="N226" s="6"/>
    </row>
    <row r="227" spans="14:14">
      <c r="N227" s="6"/>
    </row>
    <row r="228" spans="14:14">
      <c r="N228" s="6"/>
    </row>
    <row r="229" spans="14:14">
      <c r="N229" s="6"/>
    </row>
    <row r="230" spans="14:14">
      <c r="N230" s="6"/>
    </row>
    <row r="231" spans="14:14">
      <c r="N231" s="6"/>
    </row>
    <row r="232" spans="14:14">
      <c r="N232" s="6"/>
    </row>
    <row r="233" spans="14:14">
      <c r="N233" s="6"/>
    </row>
    <row r="234" spans="14:14">
      <c r="N234" s="6"/>
    </row>
    <row r="235" spans="14:14">
      <c r="N235" s="6"/>
    </row>
    <row r="236" spans="14:14">
      <c r="N236" s="6"/>
    </row>
    <row r="237" spans="14:14">
      <c r="N237" s="6"/>
    </row>
    <row r="238" spans="14:14">
      <c r="N238" s="6"/>
    </row>
    <row r="239" spans="14:14">
      <c r="N239" s="6"/>
    </row>
    <row r="240" spans="14:14">
      <c r="N240" s="6"/>
    </row>
    <row r="241" spans="14:14">
      <c r="N241" s="6"/>
    </row>
    <row r="242" spans="14:14">
      <c r="N242" s="6"/>
    </row>
    <row r="243" spans="14:14">
      <c r="N243" s="6"/>
    </row>
    <row r="244" spans="14:14">
      <c r="N244" s="6"/>
    </row>
    <row r="245" spans="14:14">
      <c r="N245" s="6"/>
    </row>
    <row r="246" spans="14:14">
      <c r="N246" s="6"/>
    </row>
    <row r="247" spans="14:14">
      <c r="N247" s="6"/>
    </row>
    <row r="248" spans="14:14">
      <c r="N248" s="6"/>
    </row>
    <row r="249" spans="14:14">
      <c r="N249" s="6"/>
    </row>
    <row r="250" spans="14:14">
      <c r="N250" s="6"/>
    </row>
    <row r="251" spans="14:14">
      <c r="N251" s="6"/>
    </row>
    <row r="252" spans="14:14">
      <c r="N252" s="6"/>
    </row>
    <row r="253" spans="14:14">
      <c r="N253" s="6"/>
    </row>
    <row r="254" spans="14:14">
      <c r="N254" s="6"/>
    </row>
    <row r="255" spans="14:14">
      <c r="N255" s="6"/>
    </row>
    <row r="256" spans="14:14">
      <c r="N256" s="6"/>
    </row>
    <row r="257" spans="14:14">
      <c r="N257" s="6"/>
    </row>
    <row r="258" spans="14:14">
      <c r="N258" s="6"/>
    </row>
    <row r="259" spans="14:14">
      <c r="N259" s="6"/>
    </row>
    <row r="260" spans="14:14" ht="14.1" customHeight="1">
      <c r="N260" s="6"/>
    </row>
    <row r="261" spans="14:14" ht="14.1" customHeight="1">
      <c r="N261" s="6"/>
    </row>
    <row r="262" spans="14:14" ht="14.1" customHeight="1">
      <c r="N262" s="6"/>
    </row>
    <row r="263" spans="14:14">
      <c r="N263" s="6"/>
    </row>
    <row r="264" spans="14:14">
      <c r="N264" s="6"/>
    </row>
    <row r="265" spans="14:14">
      <c r="N265" s="6"/>
    </row>
    <row r="266" spans="14:14">
      <c r="N266" s="6"/>
    </row>
    <row r="267" spans="14:14">
      <c r="N267" s="6"/>
    </row>
    <row r="268" spans="14:14">
      <c r="N268" s="6"/>
    </row>
    <row r="269" spans="14:14">
      <c r="N269" s="6"/>
    </row>
    <row r="270" spans="14:14">
      <c r="N270" s="6"/>
    </row>
    <row r="271" spans="14:14">
      <c r="N271" s="6"/>
    </row>
    <row r="272" spans="14:14">
      <c r="N272" s="6"/>
    </row>
    <row r="273" spans="14:14">
      <c r="N273" s="6"/>
    </row>
    <row r="274" spans="14:14">
      <c r="N274" s="6"/>
    </row>
    <row r="275" spans="14:14">
      <c r="N275" s="6"/>
    </row>
    <row r="276" spans="14:14">
      <c r="N276" s="6"/>
    </row>
    <row r="277" spans="14:14">
      <c r="N277" s="6"/>
    </row>
    <row r="278" spans="14:14">
      <c r="N278" s="6"/>
    </row>
    <row r="279" spans="14:14">
      <c r="N279" s="6"/>
    </row>
    <row r="280" spans="14:14">
      <c r="N280" s="6"/>
    </row>
    <row r="281" spans="14:14">
      <c r="N281" s="6"/>
    </row>
    <row r="282" spans="14:14">
      <c r="N282" s="6"/>
    </row>
    <row r="283" spans="14:14">
      <c r="N283" s="6"/>
    </row>
    <row r="284" spans="14:14">
      <c r="N284" s="6"/>
    </row>
    <row r="285" spans="14:14">
      <c r="N285" s="6"/>
    </row>
    <row r="286" spans="14:14">
      <c r="N286" s="6"/>
    </row>
    <row r="287" spans="14:14">
      <c r="N287" s="6"/>
    </row>
    <row r="288" spans="14:14">
      <c r="N288" s="6"/>
    </row>
    <row r="289" spans="14:14">
      <c r="N289" s="6"/>
    </row>
    <row r="290" spans="14:14">
      <c r="N290" s="6"/>
    </row>
    <row r="291" spans="14:14">
      <c r="N291" s="6"/>
    </row>
    <row r="292" spans="14:14">
      <c r="N292" s="6"/>
    </row>
    <row r="293" spans="14:14">
      <c r="N293" s="6"/>
    </row>
    <row r="294" spans="14:14">
      <c r="N294" s="6"/>
    </row>
    <row r="295" spans="14:14">
      <c r="N295" s="6"/>
    </row>
    <row r="296" spans="14:14">
      <c r="N296" s="6"/>
    </row>
    <row r="297" spans="14:14">
      <c r="N297" s="6"/>
    </row>
    <row r="298" spans="14:14">
      <c r="N298" s="6"/>
    </row>
    <row r="299" spans="14:14">
      <c r="N299" s="6"/>
    </row>
    <row r="300" spans="14:14">
      <c r="N300" s="6"/>
    </row>
    <row r="301" spans="14:14">
      <c r="N301" s="6"/>
    </row>
    <row r="302" spans="14:14">
      <c r="N302" s="6"/>
    </row>
    <row r="303" spans="14:14">
      <c r="N303" s="6"/>
    </row>
    <row r="304" spans="14:14">
      <c r="N304" s="6"/>
    </row>
    <row r="305" spans="14:14">
      <c r="N305" s="6"/>
    </row>
    <row r="306" spans="14:14">
      <c r="N306" s="6"/>
    </row>
    <row r="307" spans="14:14">
      <c r="N307" s="6"/>
    </row>
    <row r="308" spans="14:14">
      <c r="N308" s="6"/>
    </row>
    <row r="309" spans="14:14">
      <c r="N309" s="6"/>
    </row>
    <row r="310" spans="14:14">
      <c r="N310" s="6"/>
    </row>
    <row r="311" spans="14:14">
      <c r="N311" s="6"/>
    </row>
    <row r="312" spans="14:14">
      <c r="N312" s="6"/>
    </row>
    <row r="313" spans="14:14">
      <c r="N313" s="6"/>
    </row>
    <row r="314" spans="14:14">
      <c r="N314" s="6"/>
    </row>
    <row r="315" spans="14:14">
      <c r="N315" s="6"/>
    </row>
    <row r="316" spans="14:14">
      <c r="N316" s="6"/>
    </row>
    <row r="317" spans="14:14">
      <c r="N317" s="6"/>
    </row>
    <row r="318" spans="14:14">
      <c r="N318" s="6"/>
    </row>
    <row r="319" spans="14:14">
      <c r="N319" s="6"/>
    </row>
    <row r="320" spans="14:14">
      <c r="N320" s="6"/>
    </row>
    <row r="321" spans="14:14">
      <c r="N321" s="6"/>
    </row>
    <row r="322" spans="14:14">
      <c r="N322" s="6"/>
    </row>
    <row r="323" spans="14:14">
      <c r="N323" s="6"/>
    </row>
    <row r="324" spans="14:14">
      <c r="N324" s="6"/>
    </row>
    <row r="325" spans="14:14">
      <c r="N325" s="6"/>
    </row>
    <row r="326" spans="14:14">
      <c r="N326" s="6"/>
    </row>
    <row r="327" spans="14:14">
      <c r="N327" s="6"/>
    </row>
    <row r="328" spans="14:14">
      <c r="N328" s="6"/>
    </row>
    <row r="329" spans="14:14">
      <c r="N329" s="6"/>
    </row>
    <row r="330" spans="14:14">
      <c r="N330" s="6"/>
    </row>
    <row r="331" spans="14:14">
      <c r="N331" s="6"/>
    </row>
    <row r="332" spans="14:14" ht="111" customHeight="1">
      <c r="N332" s="6"/>
    </row>
    <row r="333" spans="14:14">
      <c r="N333" s="6"/>
    </row>
    <row r="334" spans="14:14">
      <c r="N334" s="6"/>
    </row>
    <row r="335" spans="14:14">
      <c r="N335" s="6"/>
    </row>
    <row r="336" spans="14:14">
      <c r="N336" s="6"/>
    </row>
    <row r="337" spans="14:14">
      <c r="N337" s="6"/>
    </row>
    <row r="338" spans="14:14">
      <c r="N338" s="6"/>
    </row>
    <row r="339" spans="14:14">
      <c r="N339" s="6"/>
    </row>
    <row r="340" spans="14:14">
      <c r="N340" s="6"/>
    </row>
    <row r="341" spans="14:14" ht="17.100000000000001" customHeight="1">
      <c r="N341" s="6"/>
    </row>
    <row r="342" spans="14:14">
      <c r="N342" s="6"/>
    </row>
    <row r="343" spans="14:14">
      <c r="N343" s="6"/>
    </row>
    <row r="344" spans="14:14">
      <c r="N344" s="6"/>
    </row>
    <row r="345" spans="14:14">
      <c r="N345" s="6"/>
    </row>
    <row r="346" spans="14:14">
      <c r="N346" s="6"/>
    </row>
    <row r="347" spans="14:14">
      <c r="N347" s="6"/>
    </row>
    <row r="348" spans="14:14">
      <c r="N348" s="6"/>
    </row>
    <row r="349" spans="14:14">
      <c r="N349" s="6"/>
    </row>
    <row r="350" spans="14:14">
      <c r="N350" s="6"/>
    </row>
    <row r="351" spans="14:14">
      <c r="N351" s="6"/>
    </row>
    <row r="352" spans="14:14">
      <c r="N352" s="6"/>
    </row>
    <row r="353" spans="14:14">
      <c r="N353" s="6"/>
    </row>
    <row r="354" spans="14:14">
      <c r="N354" s="6"/>
    </row>
    <row r="355" spans="14:14">
      <c r="N355" s="6"/>
    </row>
    <row r="356" spans="14:14">
      <c r="N356" s="6"/>
    </row>
    <row r="357" spans="14:14">
      <c r="N357" s="6"/>
    </row>
    <row r="358" spans="14:14">
      <c r="N358" s="6"/>
    </row>
    <row r="359" spans="14:14">
      <c r="N359" s="6"/>
    </row>
    <row r="360" spans="14:14">
      <c r="N360" s="6"/>
    </row>
    <row r="361" spans="14:14">
      <c r="N361" s="6"/>
    </row>
    <row r="362" spans="14:14">
      <c r="N362" s="6"/>
    </row>
    <row r="363" spans="14:14">
      <c r="N363" s="6"/>
    </row>
    <row r="364" spans="14:14">
      <c r="N364" s="6"/>
    </row>
    <row r="365" spans="14:14">
      <c r="N365" s="6"/>
    </row>
    <row r="366" spans="14:14">
      <c r="N366" s="6"/>
    </row>
    <row r="367" spans="14:14">
      <c r="N367" s="6"/>
    </row>
    <row r="368" spans="14:14">
      <c r="N368" s="6"/>
    </row>
    <row r="369" spans="1:14">
      <c r="N369" s="6"/>
    </row>
    <row r="370" spans="1:14">
      <c r="N370" s="6"/>
    </row>
    <row r="371" spans="1:14">
      <c r="N371" s="6"/>
    </row>
    <row r="372" spans="1:14" s="40" customFormat="1">
      <c r="A372" s="19"/>
      <c r="B372" s="3"/>
      <c r="C372" s="3"/>
      <c r="D372" s="3"/>
      <c r="E372" s="37"/>
      <c r="F372" s="37"/>
      <c r="G372" s="37"/>
      <c r="H372" s="37"/>
      <c r="I372" s="37"/>
      <c r="J372" s="37"/>
      <c r="K372" s="37"/>
      <c r="L372" s="37"/>
      <c r="M372" s="37"/>
      <c r="N372" s="39"/>
    </row>
    <row r="373" spans="1:14">
      <c r="N373" s="6"/>
    </row>
    <row r="374" spans="1:14">
      <c r="N374" s="6"/>
    </row>
    <row r="375" spans="1:14">
      <c r="N375" s="6"/>
    </row>
    <row r="376" spans="1:14">
      <c r="N376" s="6"/>
    </row>
    <row r="377" spans="1:14">
      <c r="N377" s="6"/>
    </row>
    <row r="378" spans="1:14">
      <c r="N378" s="6"/>
    </row>
    <row r="379" spans="1:14">
      <c r="N379" s="6"/>
    </row>
    <row r="380" spans="1:14">
      <c r="N380" s="6"/>
    </row>
    <row r="381" spans="1:14">
      <c r="N381" s="6"/>
    </row>
    <row r="382" spans="1:14">
      <c r="N382" s="6"/>
    </row>
    <row r="383" spans="1:14">
      <c r="N383" s="6"/>
    </row>
    <row r="384" spans="1:14">
      <c r="N384" s="6"/>
    </row>
    <row r="385" spans="14:14">
      <c r="N385" s="6"/>
    </row>
    <row r="386" spans="14:14">
      <c r="N386" s="6"/>
    </row>
    <row r="387" spans="14:14">
      <c r="N387" s="6"/>
    </row>
    <row r="388" spans="14:14">
      <c r="N388" s="6"/>
    </row>
    <row r="389" spans="14:14">
      <c r="N389" s="6"/>
    </row>
    <row r="390" spans="14:14">
      <c r="N390" s="6"/>
    </row>
    <row r="391" spans="14:14">
      <c r="N391" s="6"/>
    </row>
    <row r="392" spans="14:14">
      <c r="N392" s="6"/>
    </row>
    <row r="393" spans="14:14">
      <c r="N393" s="6"/>
    </row>
    <row r="394" spans="14:14">
      <c r="N394" s="6"/>
    </row>
    <row r="395" spans="14:14">
      <c r="N395" s="6"/>
    </row>
    <row r="396" spans="14:14">
      <c r="N396" s="6"/>
    </row>
    <row r="397" spans="14:14">
      <c r="N397" s="6"/>
    </row>
    <row r="398" spans="14:14">
      <c r="N398" s="6"/>
    </row>
    <row r="399" spans="14:14">
      <c r="N399" s="6"/>
    </row>
    <row r="400" spans="14:14">
      <c r="N400" s="6"/>
    </row>
    <row r="401" spans="14:14">
      <c r="N401" s="6"/>
    </row>
    <row r="402" spans="14:14">
      <c r="N402" s="6"/>
    </row>
    <row r="403" spans="14:14">
      <c r="N403" s="6"/>
    </row>
    <row r="404" spans="14:14">
      <c r="N404" s="6"/>
    </row>
    <row r="405" spans="14:14">
      <c r="N405" s="6"/>
    </row>
    <row r="406" spans="14:14">
      <c r="N406" s="6"/>
    </row>
    <row r="407" spans="14:14">
      <c r="N407" s="6"/>
    </row>
    <row r="408" spans="14:14">
      <c r="N408" s="6"/>
    </row>
    <row r="409" spans="14:14">
      <c r="N409" s="6"/>
    </row>
    <row r="410" spans="14:14">
      <c r="N410" s="6"/>
    </row>
    <row r="411" spans="14:14">
      <c r="N411" s="6"/>
    </row>
    <row r="412" spans="14:14">
      <c r="N412" s="6"/>
    </row>
    <row r="413" spans="14:14">
      <c r="N413" s="6"/>
    </row>
    <row r="414" spans="14:14">
      <c r="N414" s="6"/>
    </row>
    <row r="415" spans="14:14">
      <c r="N415" s="6"/>
    </row>
    <row r="416" spans="14:14">
      <c r="N416" s="6"/>
    </row>
    <row r="417" spans="14:14">
      <c r="N417" s="6"/>
    </row>
    <row r="418" spans="14:14">
      <c r="N418" s="6"/>
    </row>
    <row r="419" spans="14:14">
      <c r="N419" s="6"/>
    </row>
    <row r="420" spans="14:14">
      <c r="N420" s="6"/>
    </row>
    <row r="421" spans="14:14">
      <c r="N421" s="6"/>
    </row>
    <row r="422" spans="14:14">
      <c r="N422" s="6"/>
    </row>
    <row r="423" spans="14:14">
      <c r="N423" s="6"/>
    </row>
    <row r="424" spans="14:14">
      <c r="N424" s="6"/>
    </row>
    <row r="425" spans="14:14">
      <c r="N425" s="6"/>
    </row>
    <row r="426" spans="14:14">
      <c r="N426" s="6"/>
    </row>
    <row r="427" spans="14:14">
      <c r="N427" s="6"/>
    </row>
    <row r="428" spans="14:14">
      <c r="N428" s="6"/>
    </row>
    <row r="429" spans="14:14">
      <c r="N429" s="6"/>
    </row>
    <row r="430" spans="14:14">
      <c r="N430" s="6"/>
    </row>
    <row r="431" spans="14:14">
      <c r="N431" s="6"/>
    </row>
    <row r="432" spans="14:14">
      <c r="N432" s="6"/>
    </row>
    <row r="433" spans="14:14">
      <c r="N433" s="6"/>
    </row>
    <row r="434" spans="14:14">
      <c r="N434" s="6"/>
    </row>
    <row r="435" spans="14:14">
      <c r="N435" s="6"/>
    </row>
    <row r="436" spans="14:14">
      <c r="N436" s="6"/>
    </row>
    <row r="437" spans="14:14">
      <c r="N437" s="6"/>
    </row>
    <row r="438" spans="14:14">
      <c r="N438" s="6"/>
    </row>
    <row r="439" spans="14:14">
      <c r="N439" s="6"/>
    </row>
    <row r="440" spans="14:14">
      <c r="N440" s="6"/>
    </row>
    <row r="441" spans="14:14">
      <c r="N441" s="6"/>
    </row>
    <row r="442" spans="14:14">
      <c r="N442" s="6"/>
    </row>
    <row r="443" spans="14:14">
      <c r="N443" s="6"/>
    </row>
    <row r="444" spans="14:14">
      <c r="N444" s="6"/>
    </row>
    <row r="445" spans="14:14">
      <c r="N445" s="6"/>
    </row>
    <row r="446" spans="14:14">
      <c r="N446" s="6"/>
    </row>
    <row r="447" spans="14:14">
      <c r="N447" s="6"/>
    </row>
    <row r="448" spans="14:14">
      <c r="N448" s="6"/>
    </row>
    <row r="449" spans="1:14">
      <c r="N449" s="6"/>
    </row>
    <row r="450" spans="1:14">
      <c r="N450" s="6"/>
    </row>
    <row r="451" spans="1:14">
      <c r="N451" s="6"/>
    </row>
    <row r="452" spans="1:14">
      <c r="N452" s="6"/>
    </row>
    <row r="453" spans="1:14">
      <c r="N453" s="6"/>
    </row>
    <row r="454" spans="1:14">
      <c r="N454" s="6"/>
    </row>
    <row r="455" spans="1:14">
      <c r="N455" s="6"/>
    </row>
    <row r="456" spans="1:14">
      <c r="N456" s="6"/>
    </row>
    <row r="457" spans="1:14">
      <c r="N457" s="6"/>
    </row>
    <row r="458" spans="1:14">
      <c r="N458" s="6"/>
    </row>
    <row r="459" spans="1:14">
      <c r="N459" s="6"/>
    </row>
    <row r="460" spans="1:14">
      <c r="N460" s="6"/>
    </row>
    <row r="461" spans="1:14">
      <c r="N461" s="6"/>
    </row>
    <row r="462" spans="1:14">
      <c r="N462" s="6"/>
    </row>
    <row r="463" spans="1:14">
      <c r="N463" s="6"/>
    </row>
    <row r="464" spans="1:14" s="40" customFormat="1">
      <c r="A464" s="19"/>
      <c r="B464" s="3"/>
      <c r="C464" s="3"/>
      <c r="D464" s="3"/>
      <c r="E464" s="37"/>
      <c r="F464" s="37"/>
      <c r="G464" s="37"/>
      <c r="H464" s="37"/>
      <c r="I464" s="37"/>
      <c r="J464" s="37"/>
      <c r="K464" s="37"/>
      <c r="L464" s="37"/>
      <c r="M464" s="37"/>
      <c r="N464" s="39"/>
    </row>
    <row r="465" spans="1:14">
      <c r="N465" s="6"/>
    </row>
    <row r="466" spans="1:14" ht="14.1" customHeight="1">
      <c r="N466" s="6"/>
    </row>
    <row r="467" spans="1:14">
      <c r="N467" s="6"/>
    </row>
    <row r="468" spans="1:14">
      <c r="N468" s="6"/>
    </row>
    <row r="469" spans="1:14">
      <c r="N469" s="6"/>
    </row>
    <row r="470" spans="1:14">
      <c r="N470" s="6"/>
    </row>
    <row r="471" spans="1:14">
      <c r="N471" s="6"/>
    </row>
    <row r="472" spans="1:14">
      <c r="N472" s="6"/>
    </row>
    <row r="473" spans="1:14">
      <c r="N473" s="6"/>
    </row>
    <row r="474" spans="1:14" s="40" customFormat="1">
      <c r="A474" s="19"/>
      <c r="B474" s="3"/>
      <c r="C474" s="3"/>
      <c r="D474" s="3"/>
      <c r="E474" s="37"/>
      <c r="F474" s="37"/>
      <c r="G474" s="37"/>
      <c r="H474" s="37"/>
      <c r="I474" s="37"/>
      <c r="J474" s="37"/>
      <c r="K474" s="37"/>
      <c r="L474" s="37"/>
      <c r="M474" s="37"/>
      <c r="N474" s="39"/>
    </row>
    <row r="475" spans="1:14">
      <c r="N475" s="6"/>
    </row>
    <row r="476" spans="1:14" s="40" customFormat="1">
      <c r="A476" s="19"/>
      <c r="B476" s="3"/>
      <c r="C476" s="3"/>
      <c r="D476" s="3"/>
      <c r="E476" s="37"/>
      <c r="F476" s="37"/>
      <c r="G476" s="37"/>
      <c r="H476" s="37"/>
      <c r="I476" s="37"/>
      <c r="J476" s="37"/>
      <c r="K476" s="37"/>
      <c r="L476" s="37"/>
      <c r="M476" s="37"/>
      <c r="N476" s="39"/>
    </row>
    <row r="477" spans="1:14">
      <c r="N477" s="6"/>
    </row>
    <row r="478" spans="1:14">
      <c r="N478" s="6"/>
    </row>
    <row r="479" spans="1:14">
      <c r="N479" s="6"/>
    </row>
    <row r="480" spans="1:14" s="40" customFormat="1">
      <c r="A480" s="19"/>
      <c r="B480" s="3"/>
      <c r="C480" s="3"/>
      <c r="D480" s="3"/>
      <c r="E480" s="37"/>
      <c r="F480" s="37"/>
      <c r="G480" s="37"/>
      <c r="H480" s="37"/>
      <c r="I480" s="37"/>
      <c r="J480" s="37"/>
      <c r="K480" s="37"/>
      <c r="L480" s="37"/>
      <c r="M480" s="37"/>
      <c r="N480" s="39"/>
    </row>
    <row r="481" spans="1:14">
      <c r="N481" s="6"/>
    </row>
    <row r="482" spans="1:14" s="40" customFormat="1">
      <c r="A482" s="19"/>
      <c r="B482" s="3"/>
      <c r="C482" s="3"/>
      <c r="D482" s="3"/>
      <c r="E482" s="37"/>
      <c r="F482" s="37"/>
      <c r="G482" s="37"/>
      <c r="H482" s="37"/>
      <c r="I482" s="37"/>
      <c r="J482" s="37"/>
      <c r="K482" s="37"/>
      <c r="L482" s="37"/>
      <c r="M482" s="37"/>
      <c r="N482" s="39"/>
    </row>
    <row r="483" spans="1:14">
      <c r="N483" s="6"/>
    </row>
    <row r="484" spans="1:14" s="40" customFormat="1">
      <c r="A484" s="19"/>
      <c r="B484" s="3"/>
      <c r="C484" s="3"/>
      <c r="D484" s="3"/>
      <c r="E484" s="37"/>
      <c r="F484" s="37"/>
      <c r="G484" s="37"/>
      <c r="H484" s="37"/>
      <c r="I484" s="37"/>
      <c r="J484" s="37"/>
      <c r="K484" s="37"/>
      <c r="L484" s="37"/>
      <c r="M484" s="37"/>
      <c r="N484" s="39"/>
    </row>
    <row r="485" spans="1:14">
      <c r="N485" s="6"/>
    </row>
    <row r="486" spans="1:14">
      <c r="N486" s="6"/>
    </row>
    <row r="487" spans="1:14">
      <c r="N487" s="6"/>
    </row>
    <row r="488" spans="1:14">
      <c r="N488" s="6"/>
    </row>
    <row r="489" spans="1:14">
      <c r="N489" s="6"/>
    </row>
    <row r="490" spans="1:14">
      <c r="N490" s="6"/>
    </row>
    <row r="491" spans="1:14">
      <c r="N491" s="6"/>
    </row>
    <row r="492" spans="1:14" s="40" customFormat="1">
      <c r="A492" s="19"/>
      <c r="B492" s="3"/>
      <c r="C492" s="3"/>
      <c r="D492" s="3"/>
      <c r="E492" s="37"/>
      <c r="F492" s="37"/>
      <c r="G492" s="37"/>
      <c r="H492" s="37"/>
      <c r="I492" s="37"/>
      <c r="J492" s="37"/>
      <c r="K492" s="37"/>
      <c r="L492" s="37"/>
      <c r="M492" s="37"/>
      <c r="N492" s="39"/>
    </row>
    <row r="493" spans="1:14">
      <c r="N493" s="6"/>
    </row>
    <row r="494" spans="1:14">
      <c r="N494" s="6"/>
    </row>
    <row r="495" spans="1:14">
      <c r="N495" s="6"/>
    </row>
    <row r="496" spans="1:14">
      <c r="N496" s="6"/>
    </row>
    <row r="497" spans="1:14">
      <c r="N497" s="6"/>
    </row>
    <row r="498" spans="1:14">
      <c r="N498" s="6"/>
    </row>
    <row r="499" spans="1:14">
      <c r="N499" s="6"/>
    </row>
    <row r="500" spans="1:14">
      <c r="N500" s="6"/>
    </row>
    <row r="501" spans="1:14">
      <c r="N501" s="6"/>
    </row>
    <row r="502" spans="1:14">
      <c r="N502" s="6"/>
    </row>
    <row r="503" spans="1:14">
      <c r="N503" s="6"/>
    </row>
    <row r="504" spans="1:14" s="40" customFormat="1">
      <c r="A504" s="19"/>
      <c r="B504" s="3"/>
      <c r="C504" s="3"/>
      <c r="D504" s="3"/>
      <c r="E504" s="37"/>
      <c r="F504" s="37"/>
      <c r="G504" s="37"/>
      <c r="H504" s="37"/>
      <c r="I504" s="37"/>
      <c r="J504" s="37"/>
      <c r="K504" s="37"/>
      <c r="L504" s="37"/>
      <c r="M504" s="37"/>
      <c r="N504" s="39"/>
    </row>
    <row r="505" spans="1:14">
      <c r="N505" s="6"/>
    </row>
    <row r="506" spans="1:14" s="40" customFormat="1">
      <c r="A506" s="19"/>
      <c r="B506" s="3"/>
      <c r="C506" s="3"/>
      <c r="D506" s="3"/>
      <c r="E506" s="37"/>
      <c r="F506" s="37"/>
      <c r="G506" s="37"/>
      <c r="H506" s="37"/>
      <c r="I506" s="37"/>
      <c r="J506" s="37"/>
      <c r="K506" s="37"/>
      <c r="L506" s="37"/>
      <c r="M506" s="37"/>
      <c r="N506" s="39"/>
    </row>
    <row r="507" spans="1:14">
      <c r="N507" s="6"/>
    </row>
    <row r="508" spans="1:14" s="40" customFormat="1">
      <c r="A508" s="19"/>
      <c r="B508" s="3"/>
      <c r="C508" s="3"/>
      <c r="D508" s="3"/>
      <c r="E508" s="37"/>
      <c r="F508" s="37"/>
      <c r="G508" s="37"/>
      <c r="H508" s="37"/>
      <c r="I508" s="37"/>
      <c r="J508" s="37"/>
      <c r="K508" s="37"/>
      <c r="L508" s="37"/>
      <c r="M508" s="37"/>
      <c r="N508" s="39"/>
    </row>
    <row r="509" spans="1:14">
      <c r="N509" s="6"/>
    </row>
    <row r="510" spans="1:14" s="40" customFormat="1">
      <c r="A510" s="19"/>
      <c r="B510" s="3"/>
      <c r="C510" s="3"/>
      <c r="D510" s="3"/>
      <c r="E510" s="37"/>
      <c r="F510" s="37"/>
      <c r="G510" s="37"/>
      <c r="H510" s="37"/>
      <c r="I510" s="37"/>
      <c r="J510" s="37"/>
      <c r="K510" s="37"/>
      <c r="L510" s="37"/>
      <c r="M510" s="37"/>
      <c r="N510" s="39"/>
    </row>
    <row r="511" spans="1:14">
      <c r="N511" s="6"/>
    </row>
    <row r="512" spans="1:14" s="40" customFormat="1">
      <c r="A512" s="19"/>
      <c r="B512" s="3"/>
      <c r="C512" s="3"/>
      <c r="D512" s="3"/>
      <c r="E512" s="37"/>
      <c r="F512" s="37"/>
      <c r="G512" s="37"/>
      <c r="H512" s="37"/>
      <c r="I512" s="37"/>
      <c r="J512" s="37"/>
      <c r="K512" s="37"/>
      <c r="L512" s="37"/>
      <c r="M512" s="37"/>
      <c r="N512" s="39"/>
    </row>
    <row r="513" spans="1:14">
      <c r="N513" s="6"/>
    </row>
    <row r="514" spans="1:14">
      <c r="N514" s="6"/>
    </row>
    <row r="515" spans="1:14">
      <c r="N515" s="6"/>
    </row>
    <row r="516" spans="1:14" s="40" customFormat="1">
      <c r="A516" s="19"/>
      <c r="B516" s="3"/>
      <c r="C516" s="3"/>
      <c r="D516" s="3"/>
      <c r="E516" s="37"/>
      <c r="F516" s="37"/>
      <c r="G516" s="37"/>
      <c r="H516" s="37"/>
      <c r="I516" s="37"/>
      <c r="J516" s="37"/>
      <c r="K516" s="37"/>
      <c r="L516" s="37"/>
      <c r="M516" s="37"/>
      <c r="N516" s="39"/>
    </row>
    <row r="517" spans="1:14">
      <c r="N517" s="6"/>
    </row>
    <row r="518" spans="1:14">
      <c r="N518" s="6"/>
    </row>
    <row r="519" spans="1:14">
      <c r="N519" s="6"/>
    </row>
    <row r="520" spans="1:14" s="40" customFormat="1">
      <c r="A520" s="19"/>
      <c r="B520" s="3"/>
      <c r="C520" s="3"/>
      <c r="D520" s="3"/>
      <c r="E520" s="37"/>
      <c r="F520" s="37"/>
      <c r="G520" s="37"/>
      <c r="H520" s="37"/>
      <c r="I520" s="37"/>
      <c r="J520" s="37"/>
      <c r="K520" s="37"/>
      <c r="L520" s="37"/>
      <c r="M520" s="37"/>
      <c r="N520" s="39"/>
    </row>
    <row r="521" spans="1:14">
      <c r="N521" s="6"/>
    </row>
    <row r="522" spans="1:14">
      <c r="N522" s="6"/>
    </row>
    <row r="523" spans="1:14">
      <c r="N523" s="6"/>
    </row>
    <row r="524" spans="1:14" s="40" customFormat="1">
      <c r="A524" s="19"/>
      <c r="B524" s="3"/>
      <c r="C524" s="3"/>
      <c r="D524" s="3"/>
      <c r="E524" s="37"/>
      <c r="F524" s="37"/>
      <c r="G524" s="37"/>
      <c r="H524" s="37"/>
      <c r="I524" s="37"/>
      <c r="J524" s="37"/>
      <c r="K524" s="37"/>
      <c r="L524" s="37"/>
      <c r="M524" s="37"/>
      <c r="N524" s="39"/>
    </row>
    <row r="525" spans="1:14">
      <c r="N525" s="6"/>
    </row>
    <row r="526" spans="1:14" s="40" customFormat="1">
      <c r="A526" s="19"/>
      <c r="B526" s="3"/>
      <c r="C526" s="3"/>
      <c r="D526" s="3"/>
      <c r="E526" s="37"/>
      <c r="F526" s="37"/>
      <c r="G526" s="37"/>
      <c r="H526" s="37"/>
      <c r="I526" s="37"/>
      <c r="J526" s="37"/>
      <c r="K526" s="37"/>
      <c r="L526" s="37"/>
      <c r="M526" s="37"/>
      <c r="N526" s="39"/>
    </row>
    <row r="527" spans="1:14">
      <c r="N527" s="6"/>
    </row>
    <row r="528" spans="1:14" s="40" customFormat="1">
      <c r="A528" s="19"/>
      <c r="B528" s="3"/>
      <c r="C528" s="3"/>
      <c r="D528" s="3"/>
      <c r="E528" s="37"/>
      <c r="F528" s="37"/>
      <c r="G528" s="37"/>
      <c r="H528" s="37"/>
      <c r="I528" s="37"/>
      <c r="J528" s="37"/>
      <c r="K528" s="37"/>
      <c r="L528" s="37"/>
      <c r="M528" s="37"/>
      <c r="N528" s="39"/>
    </row>
    <row r="529" spans="1:14">
      <c r="N529" s="6"/>
    </row>
    <row r="530" spans="1:14">
      <c r="N530" s="6"/>
    </row>
    <row r="531" spans="1:14">
      <c r="N531" s="6"/>
    </row>
    <row r="532" spans="1:14">
      <c r="N532" s="6"/>
    </row>
    <row r="533" spans="1:14">
      <c r="N533" s="6"/>
    </row>
    <row r="534" spans="1:14">
      <c r="N534" s="6"/>
    </row>
    <row r="535" spans="1:14">
      <c r="N535" s="6"/>
    </row>
    <row r="536" spans="1:14">
      <c r="N536" s="6"/>
    </row>
    <row r="537" spans="1:14">
      <c r="N537" s="6"/>
    </row>
    <row r="538" spans="1:14" s="40" customFormat="1">
      <c r="A538" s="19"/>
      <c r="B538" s="3"/>
      <c r="C538" s="3"/>
      <c r="D538" s="3"/>
      <c r="E538" s="37"/>
      <c r="F538" s="37"/>
      <c r="G538" s="37"/>
      <c r="H538" s="37"/>
      <c r="I538" s="37"/>
      <c r="J538" s="37"/>
      <c r="K538" s="37"/>
      <c r="L538" s="37"/>
      <c r="M538" s="37"/>
      <c r="N538" s="39"/>
    </row>
    <row r="539" spans="1:14">
      <c r="N539" s="6"/>
    </row>
    <row r="540" spans="1:14">
      <c r="N540" s="6"/>
    </row>
    <row r="541" spans="1:14">
      <c r="N541" s="6"/>
    </row>
    <row r="542" spans="1:14">
      <c r="N542" s="6"/>
    </row>
    <row r="543" spans="1:14">
      <c r="N543" s="6"/>
    </row>
    <row r="544" spans="1:14">
      <c r="N544" s="6"/>
    </row>
    <row r="545" spans="1:14">
      <c r="N545" s="6"/>
    </row>
    <row r="546" spans="1:14">
      <c r="N546" s="6"/>
    </row>
    <row r="547" spans="1:14">
      <c r="N547" s="6"/>
    </row>
    <row r="548" spans="1:14">
      <c r="N548" s="6"/>
    </row>
    <row r="549" spans="1:14">
      <c r="N549" s="6"/>
    </row>
    <row r="550" spans="1:14" s="40" customFormat="1">
      <c r="A550" s="19"/>
      <c r="B550" s="3"/>
      <c r="C550" s="3"/>
      <c r="D550" s="3"/>
      <c r="E550" s="37"/>
      <c r="F550" s="37"/>
      <c r="G550" s="37"/>
      <c r="H550" s="37"/>
      <c r="I550" s="37"/>
      <c r="J550" s="37"/>
      <c r="K550" s="37"/>
      <c r="L550" s="37"/>
      <c r="M550" s="37"/>
      <c r="N550" s="39"/>
    </row>
    <row r="551" spans="1:14">
      <c r="N551" s="6"/>
    </row>
    <row r="552" spans="1:14" s="40" customFormat="1">
      <c r="A552" s="19"/>
      <c r="B552" s="3"/>
      <c r="C552" s="3"/>
      <c r="D552" s="3"/>
      <c r="E552" s="37"/>
      <c r="F552" s="37"/>
      <c r="G552" s="37"/>
      <c r="H552" s="37"/>
      <c r="I552" s="37"/>
      <c r="J552" s="37"/>
      <c r="K552" s="37"/>
      <c r="L552" s="37"/>
      <c r="M552" s="37"/>
      <c r="N552" s="39"/>
    </row>
    <row r="553" spans="1:14">
      <c r="N553" s="6"/>
    </row>
    <row r="554" spans="1:14" s="40" customFormat="1">
      <c r="A554" s="19"/>
      <c r="B554" s="3"/>
      <c r="C554" s="3"/>
      <c r="D554" s="3"/>
      <c r="E554" s="37"/>
      <c r="F554" s="37"/>
      <c r="G554" s="37"/>
      <c r="H554" s="37"/>
      <c r="I554" s="37"/>
      <c r="J554" s="37"/>
      <c r="K554" s="37"/>
      <c r="L554" s="37"/>
      <c r="M554" s="37"/>
      <c r="N554" s="39"/>
    </row>
    <row r="555" spans="1:14">
      <c r="N555" s="6"/>
    </row>
    <row r="556" spans="1:14" s="40" customFormat="1">
      <c r="A556" s="19"/>
      <c r="B556" s="3"/>
      <c r="C556" s="3"/>
      <c r="D556" s="3"/>
      <c r="E556" s="37"/>
      <c r="F556" s="37"/>
      <c r="G556" s="37"/>
      <c r="H556" s="37"/>
      <c r="I556" s="37"/>
      <c r="J556" s="37"/>
      <c r="K556" s="37"/>
      <c r="L556" s="37"/>
      <c r="M556" s="37"/>
      <c r="N556" s="39"/>
    </row>
    <row r="557" spans="1:14">
      <c r="N557" s="6"/>
    </row>
    <row r="558" spans="1:14">
      <c r="N558" s="6"/>
    </row>
    <row r="559" spans="1:14">
      <c r="N559" s="6"/>
    </row>
    <row r="560" spans="1:14">
      <c r="N560" s="6"/>
    </row>
    <row r="561" spans="1:14">
      <c r="N561" s="6"/>
    </row>
    <row r="562" spans="1:14">
      <c r="N562" s="6"/>
    </row>
    <row r="563" spans="1:14">
      <c r="N563" s="6"/>
    </row>
    <row r="564" spans="1:14">
      <c r="N564" s="6"/>
    </row>
    <row r="565" spans="1:14">
      <c r="N565" s="6"/>
    </row>
    <row r="566" spans="1:14">
      <c r="N566" s="6"/>
    </row>
    <row r="567" spans="1:14">
      <c r="N567" s="6"/>
    </row>
    <row r="568" spans="1:14">
      <c r="N568" s="6"/>
    </row>
    <row r="569" spans="1:14">
      <c r="N569" s="6"/>
    </row>
    <row r="570" spans="1:14" s="40" customFormat="1">
      <c r="A570" s="19"/>
      <c r="B570" s="3"/>
      <c r="C570" s="3"/>
      <c r="D570" s="3"/>
      <c r="E570" s="37"/>
      <c r="F570" s="37"/>
      <c r="G570" s="37"/>
      <c r="H570" s="37"/>
      <c r="I570" s="37"/>
      <c r="J570" s="37"/>
      <c r="K570" s="37"/>
      <c r="L570" s="37"/>
      <c r="M570" s="37"/>
      <c r="N570" s="39"/>
    </row>
    <row r="571" spans="1:14">
      <c r="N571" s="6"/>
    </row>
    <row r="572" spans="1:14" s="40" customFormat="1">
      <c r="A572" s="19"/>
      <c r="B572" s="3"/>
      <c r="C572" s="3"/>
      <c r="D572" s="3"/>
      <c r="E572" s="37"/>
      <c r="F572" s="37"/>
      <c r="G572" s="37"/>
      <c r="H572" s="37"/>
      <c r="I572" s="37"/>
      <c r="J572" s="37"/>
      <c r="K572" s="37"/>
      <c r="L572" s="37"/>
      <c r="M572" s="37"/>
      <c r="N572" s="39"/>
    </row>
    <row r="573" spans="1:14">
      <c r="N573" s="6"/>
    </row>
    <row r="574" spans="1:14">
      <c r="N574" s="6"/>
    </row>
    <row r="575" spans="1:14">
      <c r="N575" s="6"/>
    </row>
    <row r="576" spans="1:14" s="40" customFormat="1">
      <c r="A576" s="19"/>
      <c r="B576" s="3"/>
      <c r="C576" s="3"/>
      <c r="D576" s="3"/>
      <c r="E576" s="37"/>
      <c r="F576" s="37"/>
      <c r="G576" s="37"/>
      <c r="H576" s="37"/>
      <c r="I576" s="37"/>
      <c r="J576" s="37"/>
      <c r="K576" s="37"/>
      <c r="L576" s="37"/>
      <c r="M576" s="37"/>
      <c r="N576" s="39"/>
    </row>
    <row r="577" spans="1:14">
      <c r="N577" s="6"/>
    </row>
    <row r="578" spans="1:14" s="40" customFormat="1">
      <c r="A578" s="19"/>
      <c r="B578" s="3"/>
      <c r="C578" s="3"/>
      <c r="D578" s="3"/>
      <c r="E578" s="37"/>
      <c r="F578" s="37"/>
      <c r="G578" s="37"/>
      <c r="H578" s="37"/>
      <c r="I578" s="37"/>
      <c r="J578" s="37"/>
      <c r="K578" s="37"/>
      <c r="L578" s="37"/>
      <c r="M578" s="37"/>
      <c r="N578" s="39"/>
    </row>
    <row r="579" spans="1:14">
      <c r="N579" s="6"/>
    </row>
    <row r="580" spans="1:14">
      <c r="N580" s="6"/>
    </row>
    <row r="581" spans="1:14">
      <c r="N581" s="6"/>
    </row>
    <row r="582" spans="1:14" s="40" customFormat="1">
      <c r="A582" s="19"/>
      <c r="B582" s="3"/>
      <c r="C582" s="3"/>
      <c r="D582" s="3"/>
      <c r="E582" s="37"/>
      <c r="F582" s="37"/>
      <c r="G582" s="37"/>
      <c r="H582" s="37"/>
      <c r="I582" s="37"/>
      <c r="J582" s="37"/>
      <c r="K582" s="37"/>
      <c r="L582" s="37"/>
      <c r="M582" s="37"/>
      <c r="N582" s="39"/>
    </row>
    <row r="583" spans="1:14">
      <c r="N583" s="6"/>
    </row>
    <row r="584" spans="1:14" s="40" customFormat="1">
      <c r="A584" s="19"/>
      <c r="B584" s="3"/>
      <c r="C584" s="3"/>
      <c r="D584" s="3"/>
      <c r="E584" s="37"/>
      <c r="F584" s="37"/>
      <c r="G584" s="37"/>
      <c r="H584" s="37"/>
      <c r="I584" s="37"/>
      <c r="J584" s="37"/>
      <c r="K584" s="37"/>
      <c r="L584" s="37"/>
      <c r="M584" s="37"/>
      <c r="N584" s="39"/>
    </row>
    <row r="585" spans="1:14">
      <c r="N585" s="6"/>
    </row>
    <row r="586" spans="1:14">
      <c r="N586" s="6"/>
    </row>
    <row r="587" spans="1:14">
      <c r="N587" s="6"/>
    </row>
    <row r="588" spans="1:14">
      <c r="N588" s="6"/>
    </row>
    <row r="589" spans="1:14">
      <c r="N589" s="6"/>
    </row>
    <row r="590" spans="1:14">
      <c r="N590" s="6"/>
    </row>
    <row r="591" spans="1:14">
      <c r="N591" s="6"/>
    </row>
    <row r="592" spans="1:14">
      <c r="N592" s="6"/>
    </row>
    <row r="593" spans="1:14">
      <c r="N593" s="6"/>
    </row>
    <row r="594" spans="1:14">
      <c r="N594" s="6"/>
    </row>
    <row r="595" spans="1:14">
      <c r="N595" s="6"/>
    </row>
    <row r="596" spans="1:14">
      <c r="N596" s="6"/>
    </row>
    <row r="597" spans="1:14">
      <c r="N597" s="6"/>
    </row>
    <row r="598" spans="1:14">
      <c r="N598" s="6"/>
    </row>
    <row r="599" spans="1:14" customFormat="1">
      <c r="A599" s="19"/>
      <c r="B599" s="3"/>
      <c r="C599" s="3"/>
      <c r="D599" s="3"/>
      <c r="E599" s="37"/>
      <c r="F599" s="37"/>
      <c r="G599" s="37"/>
      <c r="H599" s="37"/>
      <c r="I599" s="37"/>
      <c r="J599" s="37"/>
      <c r="K599" s="37"/>
      <c r="L599" s="37"/>
      <c r="M599" s="37"/>
      <c r="N599" s="4"/>
    </row>
    <row r="600" spans="1:14" customFormat="1">
      <c r="A600" s="19"/>
      <c r="B600" s="3"/>
      <c r="C600" s="3"/>
      <c r="D600" s="3"/>
      <c r="E600" s="37"/>
      <c r="F600" s="37"/>
      <c r="G600" s="37"/>
      <c r="H600" s="37"/>
      <c r="I600" s="37"/>
      <c r="J600" s="37"/>
      <c r="K600" s="37"/>
      <c r="L600" s="37"/>
      <c r="M600" s="37"/>
      <c r="N600" s="4"/>
    </row>
    <row r="601" spans="1:14" customFormat="1">
      <c r="A601" s="19"/>
      <c r="B601" s="3"/>
      <c r="C601" s="3"/>
      <c r="D601" s="3"/>
      <c r="E601" s="37"/>
      <c r="F601" s="37"/>
      <c r="G601" s="37"/>
      <c r="H601" s="37"/>
      <c r="I601" s="37"/>
      <c r="J601" s="37"/>
      <c r="K601" s="37"/>
      <c r="L601" s="37"/>
      <c r="M601" s="37"/>
      <c r="N601" s="4"/>
    </row>
    <row r="602" spans="1:14">
      <c r="N602" s="6"/>
    </row>
    <row r="603" spans="1:14">
      <c r="N603" s="6"/>
    </row>
    <row r="604" spans="1:14">
      <c r="N604" s="6"/>
    </row>
    <row r="605" spans="1:14">
      <c r="N605" s="6"/>
    </row>
    <row r="606" spans="1:14">
      <c r="N606" s="6"/>
    </row>
    <row r="607" spans="1:14">
      <c r="N607" s="6"/>
    </row>
    <row r="608" spans="1:14">
      <c r="N608" s="6"/>
    </row>
    <row r="609" spans="14:14">
      <c r="N609" s="6"/>
    </row>
    <row r="610" spans="14:14">
      <c r="N610" s="6"/>
    </row>
    <row r="611" spans="14:14">
      <c r="N611" s="6"/>
    </row>
    <row r="612" spans="14:14">
      <c r="N612" s="6"/>
    </row>
    <row r="613" spans="14:14">
      <c r="N613" s="6"/>
    </row>
    <row r="614" spans="14:14">
      <c r="N614" s="6"/>
    </row>
    <row r="615" spans="14:14">
      <c r="N615" s="6"/>
    </row>
    <row r="616" spans="14:14">
      <c r="N616" s="6"/>
    </row>
    <row r="617" spans="14:14">
      <c r="N617" s="6"/>
    </row>
    <row r="618" spans="14:14">
      <c r="N618" s="6"/>
    </row>
    <row r="619" spans="14:14">
      <c r="N619" s="6"/>
    </row>
    <row r="620" spans="14:14">
      <c r="N620" s="6"/>
    </row>
    <row r="621" spans="14:14">
      <c r="N621" s="6"/>
    </row>
    <row r="622" spans="14:14">
      <c r="N622" s="6"/>
    </row>
    <row r="623" spans="14:14">
      <c r="N623" s="6"/>
    </row>
    <row r="624" spans="14:14">
      <c r="N624" s="6"/>
    </row>
    <row r="625" spans="14:14">
      <c r="N625" s="6"/>
    </row>
    <row r="626" spans="14:14">
      <c r="N626" s="6"/>
    </row>
    <row r="627" spans="14:14">
      <c r="N627" s="6"/>
    </row>
    <row r="628" spans="14:14">
      <c r="N628" s="6"/>
    </row>
    <row r="629" spans="14:14">
      <c r="N629" s="6"/>
    </row>
    <row r="630" spans="14:14">
      <c r="N630" s="6"/>
    </row>
    <row r="631" spans="14:14">
      <c r="N631" s="6"/>
    </row>
    <row r="632" spans="14:14">
      <c r="N632" s="6"/>
    </row>
    <row r="633" spans="14:14">
      <c r="N633" s="6"/>
    </row>
    <row r="634" spans="14:14">
      <c r="N634" s="6"/>
    </row>
    <row r="635" spans="14:14">
      <c r="N635" s="6"/>
    </row>
    <row r="636" spans="14:14">
      <c r="N636" s="6"/>
    </row>
    <row r="637" spans="14:14">
      <c r="N637" s="6"/>
    </row>
    <row r="638" spans="14:14">
      <c r="N638" s="6"/>
    </row>
    <row r="639" spans="14:14">
      <c r="N639" s="6"/>
    </row>
    <row r="640" spans="14:14">
      <c r="N640" s="6"/>
    </row>
    <row r="641" spans="14:14">
      <c r="N641" s="6"/>
    </row>
    <row r="642" spans="14:14">
      <c r="N642" s="6"/>
    </row>
    <row r="643" spans="14:14">
      <c r="N643" s="6"/>
    </row>
    <row r="644" spans="14:14">
      <c r="N644" s="6"/>
    </row>
    <row r="645" spans="14:14">
      <c r="N645" s="6"/>
    </row>
    <row r="646" spans="14:14">
      <c r="N646" s="6"/>
    </row>
    <row r="647" spans="14:14">
      <c r="N647" s="6"/>
    </row>
    <row r="648" spans="14:14">
      <c r="N648" s="6"/>
    </row>
    <row r="649" spans="14:14">
      <c r="N649" s="6"/>
    </row>
    <row r="650" spans="14:14">
      <c r="N650" s="6"/>
    </row>
    <row r="651" spans="14:14">
      <c r="N651" s="6"/>
    </row>
    <row r="652" spans="14:14">
      <c r="N652" s="6"/>
    </row>
    <row r="653" spans="14:14">
      <c r="N653" s="6"/>
    </row>
    <row r="654" spans="14:14">
      <c r="N654" s="6"/>
    </row>
    <row r="655" spans="14:14">
      <c r="N655" s="6"/>
    </row>
    <row r="656" spans="14:14">
      <c r="N656" s="6"/>
    </row>
    <row r="657" spans="14:14">
      <c r="N657" s="6"/>
    </row>
    <row r="658" spans="14:14">
      <c r="N658" s="6"/>
    </row>
    <row r="659" spans="14:14">
      <c r="N659" s="6"/>
    </row>
    <row r="660" spans="14:14">
      <c r="N660" s="6"/>
    </row>
    <row r="661" spans="14:14">
      <c r="N661" s="6"/>
    </row>
    <row r="662" spans="14:14">
      <c r="N662" s="6"/>
    </row>
    <row r="663" spans="14:14">
      <c r="N663" s="6"/>
    </row>
    <row r="664" spans="14:14">
      <c r="N664" s="6"/>
    </row>
    <row r="665" spans="14:14">
      <c r="N665" s="6"/>
    </row>
    <row r="666" spans="14:14">
      <c r="N666" s="6"/>
    </row>
    <row r="667" spans="14:14">
      <c r="N667" s="6"/>
    </row>
    <row r="668" spans="14:14">
      <c r="N668" s="6"/>
    </row>
    <row r="669" spans="14:14">
      <c r="N669" s="6"/>
    </row>
    <row r="670" spans="14:14">
      <c r="N670" s="6"/>
    </row>
    <row r="671" spans="14:14">
      <c r="N671" s="6"/>
    </row>
    <row r="672" spans="14:14">
      <c r="N672" s="6"/>
    </row>
    <row r="673" spans="14:14">
      <c r="N673" s="6"/>
    </row>
    <row r="674" spans="14:14">
      <c r="N674" s="6"/>
    </row>
    <row r="675" spans="14:14">
      <c r="N675" s="6"/>
    </row>
    <row r="676" spans="14:14">
      <c r="N676" s="6"/>
    </row>
    <row r="677" spans="14:14">
      <c r="N677" s="6"/>
    </row>
    <row r="678" spans="14:14">
      <c r="N678" s="6"/>
    </row>
    <row r="679" spans="14:14">
      <c r="N679" s="6"/>
    </row>
    <row r="680" spans="14:14">
      <c r="N680" s="6"/>
    </row>
    <row r="681" spans="14:14">
      <c r="N681" s="6"/>
    </row>
    <row r="682" spans="14:14">
      <c r="N682" s="6"/>
    </row>
    <row r="683" spans="14:14">
      <c r="N683" s="6"/>
    </row>
    <row r="684" spans="14:14">
      <c r="N684" s="6"/>
    </row>
    <row r="685" spans="14:14">
      <c r="N685" s="6"/>
    </row>
    <row r="686" spans="14:14">
      <c r="N686" s="6"/>
    </row>
    <row r="687" spans="14:14">
      <c r="N687" s="6"/>
    </row>
    <row r="688" spans="14:14">
      <c r="N688" s="6"/>
    </row>
    <row r="689" spans="14:14">
      <c r="N689" s="6"/>
    </row>
    <row r="690" spans="14:14">
      <c r="N690" s="6"/>
    </row>
    <row r="691" spans="14:14">
      <c r="N691" s="6"/>
    </row>
    <row r="692" spans="14:14">
      <c r="N692" s="6"/>
    </row>
    <row r="693" spans="14:14">
      <c r="N693" s="6"/>
    </row>
    <row r="694" spans="14:14">
      <c r="N694" s="6"/>
    </row>
    <row r="695" spans="14:14">
      <c r="N695" s="6"/>
    </row>
    <row r="696" spans="14:14">
      <c r="N696" s="6"/>
    </row>
    <row r="697" spans="14:14">
      <c r="N697" s="6"/>
    </row>
    <row r="698" spans="14:14">
      <c r="N698" s="6"/>
    </row>
    <row r="699" spans="14:14">
      <c r="N699" s="6"/>
    </row>
    <row r="700" spans="14:14">
      <c r="N700" s="6"/>
    </row>
    <row r="701" spans="14:14">
      <c r="N701" s="6"/>
    </row>
    <row r="702" spans="14:14">
      <c r="N702" s="6"/>
    </row>
    <row r="703" spans="14:14">
      <c r="N703" s="6"/>
    </row>
    <row r="704" spans="14:14">
      <c r="N704" s="6"/>
    </row>
    <row r="705" spans="14:14">
      <c r="N705" s="6"/>
    </row>
    <row r="706" spans="14:14">
      <c r="N706" s="6"/>
    </row>
  </sheetData>
  <mergeCells count="1">
    <mergeCell ref="A166:D166"/>
  </mergeCells>
  <pageMargins left="0.19685039370078741" right="0.19685039370078741" top="0.19685039370078741" bottom="0.39370078740157483" header="0" footer="0.19685039370078741"/>
  <pageSetup paperSize="9" scale="74" fitToHeight="5" orientation="landscape" horizontalDpi="300" verticalDpi="300"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643"/>
  <sheetViews>
    <sheetView view="pageBreakPreview" topLeftCell="A55" zoomScale="90" zoomScaleNormal="120" zoomScaleSheetLayoutView="90" zoomScalePageLayoutView="75" workbookViewId="0">
      <selection activeCell="P16" sqref="P16"/>
    </sheetView>
  </sheetViews>
  <sheetFormatPr defaultColWidth="8.88671875" defaultRowHeight="13.2"/>
  <cols>
    <col min="1" max="1" width="5.109375" style="19" customWidth="1"/>
    <col min="2" max="2" width="12.6640625" style="3" customWidth="1"/>
    <col min="3" max="3" width="28.33203125" style="3" customWidth="1"/>
    <col min="4" max="4" width="25.88671875" style="3" customWidth="1"/>
    <col min="5" max="5" width="10.33203125" style="37" customWidth="1"/>
    <col min="6" max="9" width="9.88671875" style="37" customWidth="1"/>
    <col min="10" max="11" width="10" style="37" customWidth="1"/>
    <col min="12" max="12" width="10.109375" style="37" customWidth="1"/>
    <col min="13" max="13" width="12" style="37" customWidth="1"/>
    <col min="14" max="16384" width="8.88671875" style="3"/>
  </cols>
  <sheetData>
    <row r="1" spans="1:14" customFormat="1" ht="13.8" thickBot="1">
      <c r="A1" s="14" t="s">
        <v>598</v>
      </c>
      <c r="B1" s="10"/>
      <c r="C1" s="10"/>
      <c r="D1" s="10"/>
      <c r="E1" s="36"/>
      <c r="F1" s="36"/>
      <c r="G1" s="36"/>
      <c r="H1" s="36"/>
      <c r="I1" s="36"/>
      <c r="J1" s="36"/>
      <c r="K1" s="36"/>
      <c r="L1" s="36"/>
      <c r="M1" s="36"/>
      <c r="N1" s="4"/>
    </row>
    <row r="2" spans="1:14" customFormat="1" ht="26.4">
      <c r="A2" s="20" t="s">
        <v>1</v>
      </c>
      <c r="B2" s="11" t="s">
        <v>2</v>
      </c>
      <c r="C2" s="11" t="s">
        <v>13</v>
      </c>
      <c r="D2" s="11" t="s">
        <v>0</v>
      </c>
      <c r="E2" s="11" t="s">
        <v>4</v>
      </c>
      <c r="F2" s="11">
        <v>2020</v>
      </c>
      <c r="G2" s="11">
        <v>2021</v>
      </c>
      <c r="H2" s="11">
        <v>2022</v>
      </c>
      <c r="I2" s="11">
        <v>2023</v>
      </c>
      <c r="J2" s="11">
        <v>2024</v>
      </c>
      <c r="K2" s="11">
        <v>2025</v>
      </c>
      <c r="L2" s="11">
        <v>2026</v>
      </c>
      <c r="M2" s="11" t="s">
        <v>10</v>
      </c>
      <c r="N2" s="5"/>
    </row>
    <row r="3" spans="1:14" customFormat="1" ht="57.6" customHeight="1">
      <c r="A3" s="186"/>
      <c r="B3" s="195" t="s">
        <v>6</v>
      </c>
      <c r="C3" s="25"/>
      <c r="D3" s="25"/>
      <c r="E3" s="25"/>
      <c r="F3" s="25"/>
      <c r="G3" s="25"/>
      <c r="H3" s="25"/>
      <c r="I3" s="25"/>
      <c r="J3" s="25"/>
      <c r="K3" s="187"/>
      <c r="L3" s="187"/>
      <c r="M3" s="187"/>
      <c r="N3" s="5"/>
    </row>
    <row r="4" spans="1:14" customFormat="1">
      <c r="A4" s="25"/>
      <c r="B4" s="97"/>
      <c r="C4" s="97"/>
      <c r="D4" s="97"/>
      <c r="E4" s="97"/>
      <c r="F4" s="97"/>
      <c r="G4" s="97"/>
      <c r="H4" s="97"/>
      <c r="I4" s="97"/>
      <c r="J4" s="97"/>
      <c r="K4" s="183"/>
      <c r="L4" s="183"/>
      <c r="M4" s="183"/>
      <c r="N4" s="4"/>
    </row>
    <row r="5" spans="1:14" ht="39.6">
      <c r="A5" s="96">
        <v>1.1000000000000001</v>
      </c>
      <c r="B5" s="169" t="s">
        <v>524</v>
      </c>
      <c r="C5" s="169" t="s">
        <v>526</v>
      </c>
      <c r="D5" s="169"/>
      <c r="E5" s="97"/>
      <c r="F5" s="97"/>
      <c r="G5" s="97"/>
      <c r="H5" s="97"/>
      <c r="I5" s="97"/>
      <c r="J5" s="97"/>
      <c r="K5" s="183"/>
      <c r="L5" s="183"/>
      <c r="M5" s="183"/>
      <c r="N5" s="6"/>
    </row>
    <row r="6" spans="1:14">
      <c r="A6" s="25"/>
      <c r="B6" s="169"/>
      <c r="C6" s="169"/>
      <c r="D6" s="169"/>
      <c r="E6" s="97"/>
      <c r="F6" s="97"/>
      <c r="G6" s="97"/>
      <c r="H6" s="97"/>
      <c r="I6" s="97"/>
      <c r="J6" s="97"/>
      <c r="K6" s="183"/>
      <c r="L6" s="183"/>
      <c r="M6" s="183"/>
      <c r="N6" s="6"/>
    </row>
    <row r="7" spans="1:14" ht="52.8">
      <c r="A7" s="96">
        <v>1.2</v>
      </c>
      <c r="B7" s="169" t="s">
        <v>525</v>
      </c>
      <c r="C7" s="169" t="s">
        <v>527</v>
      </c>
      <c r="D7" s="169" t="s">
        <v>528</v>
      </c>
      <c r="E7" s="97"/>
      <c r="F7" s="97"/>
      <c r="G7" s="97"/>
      <c r="H7" s="97"/>
      <c r="I7" s="97"/>
      <c r="J7" s="97"/>
      <c r="K7" s="183"/>
      <c r="L7" s="183"/>
      <c r="M7" s="183">
        <v>6000</v>
      </c>
      <c r="N7" s="6"/>
    </row>
    <row r="8" spans="1:14">
      <c r="A8" s="25"/>
      <c r="B8" s="169"/>
      <c r="C8" s="169"/>
      <c r="D8" s="169"/>
      <c r="E8" s="97"/>
      <c r="F8" s="97"/>
      <c r="G8" s="97"/>
      <c r="H8" s="97"/>
      <c r="I8" s="97"/>
      <c r="J8" s="97"/>
      <c r="K8" s="183"/>
      <c r="L8" s="183"/>
      <c r="M8" s="183"/>
      <c r="N8" s="6"/>
    </row>
    <row r="9" spans="1:14" ht="52.8">
      <c r="A9" s="96">
        <v>1.3</v>
      </c>
      <c r="B9" s="169" t="s">
        <v>525</v>
      </c>
      <c r="C9" s="169" t="s">
        <v>529</v>
      </c>
      <c r="D9" s="169" t="s">
        <v>537</v>
      </c>
      <c r="E9" s="97"/>
      <c r="F9" s="97"/>
      <c r="G9" s="97"/>
      <c r="H9" s="97"/>
      <c r="I9" s="97"/>
      <c r="J9" s="97"/>
      <c r="K9" s="183"/>
      <c r="L9" s="183"/>
      <c r="M9" s="183" t="s">
        <v>445</v>
      </c>
      <c r="N9" s="6"/>
    </row>
    <row r="10" spans="1:14">
      <c r="A10" s="25"/>
      <c r="B10" s="169"/>
      <c r="C10" s="169"/>
      <c r="D10" s="169"/>
      <c r="E10" s="97"/>
      <c r="F10" s="97"/>
      <c r="G10" s="97"/>
      <c r="H10" s="97"/>
      <c r="I10" s="97"/>
      <c r="J10" s="97"/>
      <c r="K10" s="183"/>
      <c r="L10" s="183"/>
      <c r="M10" s="183"/>
      <c r="N10" s="6"/>
    </row>
    <row r="11" spans="1:14" ht="52.8">
      <c r="A11" s="96">
        <v>1.4</v>
      </c>
      <c r="B11" s="169" t="s">
        <v>525</v>
      </c>
      <c r="C11" s="169" t="s">
        <v>382</v>
      </c>
      <c r="D11" s="169" t="s">
        <v>383</v>
      </c>
      <c r="E11" s="97"/>
      <c r="F11" s="97" t="s">
        <v>583</v>
      </c>
      <c r="G11" s="97">
        <v>500</v>
      </c>
      <c r="H11" s="97"/>
      <c r="I11" s="97"/>
      <c r="J11" s="97" t="s">
        <v>583</v>
      </c>
      <c r="K11" s="183">
        <v>500</v>
      </c>
      <c r="L11" s="183"/>
      <c r="M11" s="183"/>
      <c r="N11" s="6"/>
    </row>
    <row r="12" spans="1:14">
      <c r="A12" s="96"/>
      <c r="B12" s="169"/>
      <c r="C12" s="169"/>
      <c r="D12" s="169"/>
      <c r="E12" s="97"/>
      <c r="F12" s="97"/>
      <c r="G12" s="97"/>
      <c r="H12" s="97"/>
      <c r="I12" s="97"/>
      <c r="J12" s="97"/>
      <c r="K12" s="183"/>
      <c r="L12" s="183"/>
      <c r="M12" s="183"/>
      <c r="N12" s="6"/>
    </row>
    <row r="13" spans="1:14" ht="39.6">
      <c r="A13" s="96">
        <v>1.5</v>
      </c>
      <c r="B13" s="169" t="s">
        <v>538</v>
      </c>
      <c r="C13" s="169" t="s">
        <v>384</v>
      </c>
      <c r="D13" s="169" t="s">
        <v>385</v>
      </c>
      <c r="E13" s="97"/>
      <c r="F13" s="97" t="s">
        <v>583</v>
      </c>
      <c r="G13" s="97">
        <v>500</v>
      </c>
      <c r="H13" s="97"/>
      <c r="I13" s="97"/>
      <c r="J13" s="97" t="s">
        <v>583</v>
      </c>
      <c r="K13" s="183">
        <v>500</v>
      </c>
      <c r="L13" s="183"/>
      <c r="M13" s="183"/>
      <c r="N13" s="6"/>
    </row>
    <row r="14" spans="1:14">
      <c r="A14" s="96"/>
      <c r="B14" s="169"/>
      <c r="C14" s="169"/>
      <c r="D14" s="169"/>
      <c r="E14" s="97"/>
      <c r="F14" s="97"/>
      <c r="G14" s="97"/>
      <c r="H14" s="97"/>
      <c r="I14" s="97"/>
      <c r="J14" s="97"/>
      <c r="K14" s="183"/>
      <c r="L14" s="183"/>
      <c r="M14" s="183"/>
      <c r="N14" s="6"/>
    </row>
    <row r="15" spans="1:14" ht="52.8">
      <c r="A15" s="96">
        <v>1.6</v>
      </c>
      <c r="B15" s="169" t="s">
        <v>539</v>
      </c>
      <c r="C15" s="169" t="s">
        <v>540</v>
      </c>
      <c r="D15" s="169" t="s">
        <v>578</v>
      </c>
      <c r="E15" s="97"/>
      <c r="F15" s="97"/>
      <c r="G15" s="97"/>
      <c r="H15" s="97"/>
      <c r="I15" s="97"/>
      <c r="J15" s="97"/>
      <c r="K15" s="183"/>
      <c r="L15" s="183"/>
      <c r="M15" s="183">
        <v>1500</v>
      </c>
      <c r="N15" s="6"/>
    </row>
    <row r="16" spans="1:14">
      <c r="A16" s="96"/>
      <c r="B16" s="169"/>
      <c r="C16" s="169"/>
      <c r="D16" s="169"/>
      <c r="E16" s="97"/>
      <c r="F16" s="97"/>
      <c r="G16" s="97"/>
      <c r="H16" s="97"/>
      <c r="I16" s="97"/>
      <c r="J16" s="97"/>
      <c r="K16" s="183"/>
      <c r="L16" s="183"/>
      <c r="M16" s="183"/>
      <c r="N16" s="6"/>
    </row>
    <row r="17" spans="1:14" ht="66">
      <c r="A17" s="96">
        <v>1.7</v>
      </c>
      <c r="B17" s="169" t="s">
        <v>539</v>
      </c>
      <c r="C17" s="169" t="s">
        <v>541</v>
      </c>
      <c r="D17" s="169" t="s">
        <v>579</v>
      </c>
      <c r="E17" s="97" t="s">
        <v>583</v>
      </c>
      <c r="F17" s="97"/>
      <c r="G17" s="97">
        <v>250</v>
      </c>
      <c r="H17" s="97" t="s">
        <v>583</v>
      </c>
      <c r="I17" s="97"/>
      <c r="J17" s="97">
        <v>250</v>
      </c>
      <c r="K17" s="97" t="s">
        <v>583</v>
      </c>
      <c r="L17" s="183"/>
      <c r="M17" s="97">
        <v>250</v>
      </c>
      <c r="N17" s="6"/>
    </row>
    <row r="18" spans="1:14">
      <c r="A18" s="96"/>
      <c r="B18" s="169"/>
      <c r="C18" s="169"/>
      <c r="D18" s="169"/>
      <c r="E18" s="97"/>
      <c r="F18" s="97"/>
      <c r="G18" s="97"/>
      <c r="H18" s="97"/>
      <c r="I18" s="97"/>
      <c r="J18" s="97"/>
      <c r="K18" s="183"/>
      <c r="L18" s="183"/>
      <c r="M18" s="183"/>
      <c r="N18" s="6"/>
    </row>
    <row r="19" spans="1:14" ht="52.8">
      <c r="A19" s="96">
        <v>1.8</v>
      </c>
      <c r="B19" s="169" t="s">
        <v>542</v>
      </c>
      <c r="C19" s="169" t="s">
        <v>409</v>
      </c>
      <c r="D19" s="169" t="s">
        <v>543</v>
      </c>
      <c r="E19" s="97">
        <v>150</v>
      </c>
      <c r="F19" s="97">
        <v>150</v>
      </c>
      <c r="G19" s="97">
        <v>150</v>
      </c>
      <c r="H19" s="97">
        <v>150</v>
      </c>
      <c r="I19" s="97">
        <v>150</v>
      </c>
      <c r="J19" s="97">
        <v>150</v>
      </c>
      <c r="K19" s="97">
        <v>150</v>
      </c>
      <c r="L19" s="97">
        <v>150</v>
      </c>
      <c r="M19" s="183">
        <v>450</v>
      </c>
      <c r="N19" s="6"/>
    </row>
    <row r="20" spans="1:14">
      <c r="A20" s="96"/>
      <c r="B20" s="169"/>
      <c r="C20" s="169"/>
      <c r="D20" s="169"/>
      <c r="E20" s="97"/>
      <c r="F20" s="97"/>
      <c r="G20" s="97"/>
      <c r="H20" s="97"/>
      <c r="I20" s="97"/>
      <c r="J20" s="97"/>
      <c r="K20" s="183"/>
      <c r="L20" s="183"/>
      <c r="M20" s="183"/>
      <c r="N20" s="6"/>
    </row>
    <row r="21" spans="1:14" ht="39.6">
      <c r="A21" s="96">
        <v>1.9</v>
      </c>
      <c r="B21" s="169" t="s">
        <v>542</v>
      </c>
      <c r="C21" s="169" t="s">
        <v>386</v>
      </c>
      <c r="D21" s="169"/>
      <c r="E21" s="97"/>
      <c r="F21" s="97"/>
      <c r="G21" s="97"/>
      <c r="H21" s="97"/>
      <c r="I21" s="97"/>
      <c r="J21" s="97"/>
      <c r="K21" s="183"/>
      <c r="L21" s="183"/>
      <c r="M21" s="183"/>
      <c r="N21" s="6"/>
    </row>
    <row r="22" spans="1:14">
      <c r="A22" s="96"/>
      <c r="B22" s="169"/>
      <c r="C22" s="169"/>
      <c r="D22" s="169"/>
      <c r="E22" s="97"/>
      <c r="F22" s="97"/>
      <c r="G22" s="97"/>
      <c r="H22" s="97"/>
      <c r="I22" s="97"/>
      <c r="J22" s="97"/>
      <c r="K22" s="183"/>
      <c r="L22" s="183"/>
      <c r="M22" s="183"/>
      <c r="N22" s="6"/>
    </row>
    <row r="23" spans="1:14" ht="66">
      <c r="A23" s="94">
        <v>2</v>
      </c>
      <c r="B23" s="169" t="s">
        <v>542</v>
      </c>
      <c r="C23" s="169" t="s">
        <v>544</v>
      </c>
      <c r="D23" s="169" t="s">
        <v>545</v>
      </c>
      <c r="E23" s="97" t="s">
        <v>583</v>
      </c>
      <c r="F23" s="97">
        <v>500</v>
      </c>
      <c r="G23" s="97"/>
      <c r="H23" s="97">
        <v>5000</v>
      </c>
      <c r="I23" s="97"/>
      <c r="J23" s="97"/>
      <c r="K23" s="183"/>
      <c r="L23" s="183"/>
      <c r="M23" s="183"/>
      <c r="N23" s="6"/>
    </row>
    <row r="24" spans="1:14">
      <c r="A24" s="96"/>
      <c r="B24" s="169"/>
      <c r="C24" s="169"/>
      <c r="D24" s="169"/>
      <c r="E24" s="97"/>
      <c r="F24" s="97"/>
      <c r="G24" s="97"/>
      <c r="H24" s="97"/>
      <c r="I24" s="97"/>
      <c r="J24" s="97"/>
      <c r="K24" s="183"/>
      <c r="L24" s="183"/>
      <c r="M24" s="183"/>
      <c r="N24" s="6"/>
    </row>
    <row r="25" spans="1:14" ht="52.8">
      <c r="A25" s="96">
        <v>2.1</v>
      </c>
      <c r="B25" s="169" t="s">
        <v>546</v>
      </c>
      <c r="C25" s="169" t="s">
        <v>547</v>
      </c>
      <c r="D25" s="169" t="s">
        <v>537</v>
      </c>
      <c r="E25" s="97"/>
      <c r="F25" s="97"/>
      <c r="G25" s="97"/>
      <c r="H25" s="97"/>
      <c r="I25" s="97"/>
      <c r="J25" s="97"/>
      <c r="K25" s="183"/>
      <c r="L25" s="183"/>
      <c r="M25" s="183">
        <v>2000</v>
      </c>
      <c r="N25" s="6"/>
    </row>
    <row r="26" spans="1:14">
      <c r="A26" s="96"/>
      <c r="B26" s="169"/>
      <c r="C26" s="169"/>
      <c r="D26" s="169"/>
      <c r="E26" s="97"/>
      <c r="F26" s="97"/>
      <c r="G26" s="97"/>
      <c r="H26" s="97"/>
      <c r="I26" s="97"/>
      <c r="J26" s="97"/>
      <c r="K26" s="183"/>
      <c r="L26" s="183"/>
      <c r="M26" s="183"/>
      <c r="N26" s="6"/>
    </row>
    <row r="27" spans="1:14" ht="52.8">
      <c r="A27" s="96">
        <v>2.2000000000000002</v>
      </c>
      <c r="B27" s="169" t="s">
        <v>548</v>
      </c>
      <c r="C27" s="169" t="s">
        <v>388</v>
      </c>
      <c r="D27" s="169" t="s">
        <v>580</v>
      </c>
      <c r="E27" s="97"/>
      <c r="F27" s="97"/>
      <c r="G27" s="97"/>
      <c r="H27" s="97"/>
      <c r="I27" s="97"/>
      <c r="J27" s="97"/>
      <c r="K27" s="183"/>
      <c r="L27" s="183"/>
      <c r="M27" s="183">
        <v>3500</v>
      </c>
      <c r="N27" s="6"/>
    </row>
    <row r="28" spans="1:14">
      <c r="A28" s="96"/>
      <c r="B28" s="169"/>
      <c r="C28" s="169"/>
      <c r="D28" s="169"/>
      <c r="E28" s="97"/>
      <c r="F28" s="97"/>
      <c r="G28" s="97"/>
      <c r="H28" s="97"/>
      <c r="I28" s="97"/>
      <c r="J28" s="97"/>
      <c r="K28" s="183"/>
      <c r="L28" s="183"/>
      <c r="M28" s="183"/>
      <c r="N28" s="6"/>
    </row>
    <row r="29" spans="1:14" ht="52.8">
      <c r="A29" s="96">
        <v>2.2999999999999998</v>
      </c>
      <c r="B29" s="169" t="s">
        <v>549</v>
      </c>
      <c r="C29" s="169" t="s">
        <v>387</v>
      </c>
      <c r="D29" s="169" t="s">
        <v>537</v>
      </c>
      <c r="E29" s="97"/>
      <c r="F29" s="97"/>
      <c r="G29" s="97"/>
      <c r="H29" s="97"/>
      <c r="I29" s="97"/>
      <c r="J29" s="97"/>
      <c r="K29" s="183"/>
      <c r="L29" s="183"/>
      <c r="M29" s="183">
        <v>2000</v>
      </c>
      <c r="N29" s="6"/>
    </row>
    <row r="30" spans="1:14">
      <c r="A30" s="96"/>
      <c r="B30" s="169"/>
      <c r="C30" s="169"/>
      <c r="D30" s="169"/>
      <c r="E30" s="97"/>
      <c r="F30" s="97"/>
      <c r="G30" s="97"/>
      <c r="H30" s="97"/>
      <c r="I30" s="97"/>
      <c r="J30" s="97"/>
      <c r="K30" s="183"/>
      <c r="L30" s="183"/>
      <c r="M30" s="183"/>
      <c r="N30" s="6"/>
    </row>
    <row r="31" spans="1:14" ht="39.6">
      <c r="A31" s="96">
        <v>2.4</v>
      </c>
      <c r="B31" s="169" t="s">
        <v>555</v>
      </c>
      <c r="C31" s="169" t="s">
        <v>391</v>
      </c>
      <c r="D31" s="169" t="s">
        <v>578</v>
      </c>
      <c r="E31" s="97"/>
      <c r="F31" s="97"/>
      <c r="G31" s="97"/>
      <c r="H31" s="97"/>
      <c r="I31" s="97"/>
      <c r="J31" s="97"/>
      <c r="K31" s="183"/>
      <c r="L31" s="183"/>
      <c r="M31" s="183">
        <v>3000</v>
      </c>
      <c r="N31" s="6"/>
    </row>
    <row r="32" spans="1:14">
      <c r="A32" s="96"/>
      <c r="B32" s="169"/>
      <c r="C32" s="169"/>
      <c r="D32" s="169"/>
      <c r="E32" s="97"/>
      <c r="F32" s="97"/>
      <c r="G32" s="97"/>
      <c r="H32" s="97"/>
      <c r="I32" s="97"/>
      <c r="J32" s="97"/>
      <c r="K32" s="183"/>
      <c r="L32" s="183"/>
      <c r="M32" s="183"/>
      <c r="N32" s="6"/>
    </row>
    <row r="33" spans="1:14" ht="66">
      <c r="A33" s="96">
        <v>2.5</v>
      </c>
      <c r="B33" s="169" t="s">
        <v>550</v>
      </c>
      <c r="C33" s="169" t="s">
        <v>389</v>
      </c>
      <c r="D33" s="169" t="s">
        <v>551</v>
      </c>
      <c r="E33" s="97"/>
      <c r="F33" s="97"/>
      <c r="G33" s="97"/>
      <c r="H33" s="97"/>
      <c r="I33" s="97">
        <v>5000</v>
      </c>
      <c r="J33" s="97"/>
      <c r="K33" s="183"/>
      <c r="L33" s="183"/>
      <c r="M33" s="183">
        <v>2500</v>
      </c>
      <c r="N33" s="6"/>
    </row>
    <row r="34" spans="1:14">
      <c r="A34" s="96"/>
      <c r="B34" s="169"/>
      <c r="C34" s="169"/>
      <c r="D34" s="169"/>
      <c r="E34" s="97"/>
      <c r="F34" s="97"/>
      <c r="G34" s="97"/>
      <c r="H34" s="97"/>
      <c r="I34" s="97"/>
      <c r="J34" s="97"/>
      <c r="K34" s="183"/>
      <c r="L34" s="183"/>
      <c r="M34" s="183"/>
      <c r="N34" s="6"/>
    </row>
    <row r="35" spans="1:14" ht="92.4">
      <c r="A35" s="96">
        <v>2.6</v>
      </c>
      <c r="B35" s="169" t="s">
        <v>552</v>
      </c>
      <c r="C35" s="169" t="s">
        <v>553</v>
      </c>
      <c r="D35" s="169" t="s">
        <v>537</v>
      </c>
      <c r="E35" s="97"/>
      <c r="F35" s="97"/>
      <c r="G35" s="97"/>
      <c r="H35" s="97"/>
      <c r="I35" s="97"/>
      <c r="J35" s="97"/>
      <c r="K35" s="183"/>
      <c r="L35" s="183"/>
      <c r="M35" s="183">
        <v>2500</v>
      </c>
      <c r="N35" s="6"/>
    </row>
    <row r="36" spans="1:14">
      <c r="A36" s="96"/>
      <c r="B36" s="169"/>
      <c r="C36" s="169"/>
      <c r="D36" s="169"/>
      <c r="E36" s="97"/>
      <c r="F36" s="97"/>
      <c r="G36" s="97"/>
      <c r="H36" s="97"/>
      <c r="I36" s="97"/>
      <c r="J36" s="97"/>
      <c r="K36" s="183"/>
      <c r="L36" s="183"/>
      <c r="M36" s="183"/>
      <c r="N36" s="6"/>
    </row>
    <row r="37" spans="1:14" ht="52.8">
      <c r="A37" s="96">
        <v>2.7</v>
      </c>
      <c r="B37" s="169" t="s">
        <v>552</v>
      </c>
      <c r="C37" s="169" t="s">
        <v>390</v>
      </c>
      <c r="D37" s="169" t="s">
        <v>554</v>
      </c>
      <c r="E37" s="97" t="s">
        <v>324</v>
      </c>
      <c r="F37" s="97"/>
      <c r="G37" s="97"/>
      <c r="H37" s="97"/>
      <c r="I37" s="97"/>
      <c r="J37" s="97"/>
      <c r="K37" s="183"/>
      <c r="L37" s="183"/>
      <c r="M37" s="183"/>
      <c r="N37" s="6"/>
    </row>
    <row r="38" spans="1:14">
      <c r="A38" s="96"/>
      <c r="B38" s="169"/>
      <c r="C38" s="169"/>
      <c r="D38" s="169"/>
      <c r="E38" s="97"/>
      <c r="F38" s="97"/>
      <c r="G38" s="97"/>
      <c r="H38" s="97"/>
      <c r="I38" s="97"/>
      <c r="J38" s="97"/>
      <c r="K38" s="183"/>
      <c r="L38" s="183"/>
      <c r="M38" s="183"/>
      <c r="N38" s="6"/>
    </row>
    <row r="39" spans="1:14" ht="52.8">
      <c r="A39" s="96">
        <v>2.8</v>
      </c>
      <c r="B39" s="169" t="s">
        <v>557</v>
      </c>
      <c r="C39" s="169" t="s">
        <v>392</v>
      </c>
      <c r="D39" s="169" t="s">
        <v>537</v>
      </c>
      <c r="E39" s="97"/>
      <c r="F39" s="97"/>
      <c r="G39" s="97"/>
      <c r="H39" s="97"/>
      <c r="I39" s="97"/>
      <c r="J39" s="97"/>
      <c r="K39" s="183"/>
      <c r="L39" s="183"/>
      <c r="M39" s="183">
        <v>1000</v>
      </c>
      <c r="N39" s="6"/>
    </row>
    <row r="40" spans="1:14">
      <c r="A40" s="96"/>
      <c r="B40" s="169"/>
      <c r="C40" s="169"/>
      <c r="D40" s="169"/>
      <c r="E40" s="97"/>
      <c r="F40" s="97"/>
      <c r="G40" s="97"/>
      <c r="H40" s="97"/>
      <c r="I40" s="97"/>
      <c r="J40" s="97"/>
      <c r="K40" s="183"/>
      <c r="L40" s="183"/>
      <c r="M40" s="183"/>
      <c r="N40" s="6"/>
    </row>
    <row r="41" spans="1:14" ht="52.8">
      <c r="A41" s="96">
        <v>2.9</v>
      </c>
      <c r="B41" s="169" t="s">
        <v>558</v>
      </c>
      <c r="C41" s="169" t="s">
        <v>392</v>
      </c>
      <c r="D41" s="169" t="s">
        <v>581</v>
      </c>
      <c r="E41" s="97">
        <v>250</v>
      </c>
      <c r="F41" s="97">
        <v>250</v>
      </c>
      <c r="G41" s="97">
        <v>250</v>
      </c>
      <c r="H41" s="97">
        <v>250</v>
      </c>
      <c r="I41" s="97">
        <v>250</v>
      </c>
      <c r="J41" s="97">
        <v>250</v>
      </c>
      <c r="K41" s="97">
        <v>250</v>
      </c>
      <c r="L41" s="97">
        <v>250</v>
      </c>
      <c r="M41" s="183">
        <v>750</v>
      </c>
      <c r="N41" s="6"/>
    </row>
    <row r="42" spans="1:14">
      <c r="A42" s="96"/>
      <c r="B42" s="169"/>
      <c r="C42" s="169"/>
      <c r="D42" s="169"/>
      <c r="E42" s="97"/>
      <c r="F42" s="97"/>
      <c r="G42" s="97"/>
      <c r="H42" s="97"/>
      <c r="I42" s="97"/>
      <c r="J42" s="97"/>
      <c r="K42" s="183"/>
      <c r="L42" s="183"/>
      <c r="M42" s="183"/>
      <c r="N42" s="6"/>
    </row>
    <row r="43" spans="1:14" ht="52.8">
      <c r="A43" s="94">
        <v>3</v>
      </c>
      <c r="B43" s="169" t="s">
        <v>559</v>
      </c>
      <c r="C43" s="169" t="s">
        <v>392</v>
      </c>
      <c r="D43" s="169" t="s">
        <v>578</v>
      </c>
      <c r="E43" s="97"/>
      <c r="F43" s="97"/>
      <c r="G43" s="97"/>
      <c r="H43" s="97"/>
      <c r="I43" s="97"/>
      <c r="J43" s="97"/>
      <c r="K43" s="183"/>
      <c r="L43" s="183"/>
      <c r="M43" s="183">
        <v>3500</v>
      </c>
      <c r="N43" s="6"/>
    </row>
    <row r="44" spans="1:14">
      <c r="A44" s="96"/>
      <c r="B44" s="169"/>
      <c r="C44" s="169"/>
      <c r="D44" s="169"/>
      <c r="E44" s="97"/>
      <c r="F44" s="97"/>
      <c r="G44" s="97"/>
      <c r="H44" s="97"/>
      <c r="I44" s="97"/>
      <c r="J44" s="97"/>
      <c r="K44" s="183"/>
      <c r="L44" s="183"/>
      <c r="M44" s="183"/>
      <c r="N44" s="6"/>
    </row>
    <row r="45" spans="1:14" ht="39.6">
      <c r="A45" s="96">
        <v>3.1</v>
      </c>
      <c r="B45" s="169" t="s">
        <v>559</v>
      </c>
      <c r="C45" s="169" t="s">
        <v>393</v>
      </c>
      <c r="D45" s="169" t="s">
        <v>582</v>
      </c>
      <c r="E45" s="97">
        <v>300</v>
      </c>
      <c r="F45" s="97"/>
      <c r="G45" s="97">
        <v>300</v>
      </c>
      <c r="H45" s="97"/>
      <c r="I45" s="97">
        <v>300</v>
      </c>
      <c r="J45" s="97"/>
      <c r="K45" s="97">
        <v>300</v>
      </c>
      <c r="L45" s="183"/>
      <c r="M45" s="183">
        <v>600</v>
      </c>
      <c r="N45" s="6"/>
    </row>
    <row r="46" spans="1:14">
      <c r="A46" s="96"/>
      <c r="B46" s="169"/>
      <c r="C46" s="169"/>
      <c r="D46" s="169"/>
      <c r="E46" s="97"/>
      <c r="F46" s="97"/>
      <c r="G46" s="97"/>
      <c r="H46" s="97"/>
      <c r="I46" s="97"/>
      <c r="J46" s="97"/>
      <c r="K46" s="183"/>
      <c r="L46" s="183"/>
      <c r="M46" s="183"/>
      <c r="N46" s="6"/>
    </row>
    <row r="47" spans="1:14" ht="52.8">
      <c r="A47" s="96">
        <v>3.2</v>
      </c>
      <c r="B47" s="169" t="s">
        <v>560</v>
      </c>
      <c r="C47" s="169" t="s">
        <v>394</v>
      </c>
      <c r="D47" s="169" t="s">
        <v>578</v>
      </c>
      <c r="E47" s="97"/>
      <c r="F47" s="97"/>
      <c r="G47" s="97"/>
      <c r="H47" s="97"/>
      <c r="I47" s="97"/>
      <c r="J47" s="97"/>
      <c r="K47" s="183"/>
      <c r="L47" s="183"/>
      <c r="M47" s="183">
        <v>4000</v>
      </c>
      <c r="N47" s="6"/>
    </row>
    <row r="48" spans="1:14">
      <c r="A48" s="96"/>
      <c r="B48" s="169"/>
      <c r="C48" s="169"/>
      <c r="D48" s="169"/>
      <c r="E48" s="97"/>
      <c r="F48" s="97"/>
      <c r="G48" s="97"/>
      <c r="H48" s="97"/>
      <c r="I48" s="97"/>
      <c r="J48" s="97"/>
      <c r="K48" s="183"/>
      <c r="L48" s="183"/>
      <c r="M48" s="183"/>
      <c r="N48" s="6"/>
    </row>
    <row r="49" spans="1:14" ht="52.8">
      <c r="A49" s="96">
        <v>3.3</v>
      </c>
      <c r="B49" s="169" t="s">
        <v>561</v>
      </c>
      <c r="C49" s="169" t="s">
        <v>395</v>
      </c>
      <c r="D49" s="169" t="s">
        <v>582</v>
      </c>
      <c r="E49" s="97"/>
      <c r="F49" s="97"/>
      <c r="G49" s="97"/>
      <c r="H49" s="97"/>
      <c r="I49" s="97"/>
      <c r="J49" s="97"/>
      <c r="K49" s="183"/>
      <c r="L49" s="183"/>
      <c r="M49" s="183" t="s">
        <v>324</v>
      </c>
      <c r="N49" s="6"/>
    </row>
    <row r="50" spans="1:14">
      <c r="A50" s="96"/>
      <c r="B50" s="169"/>
      <c r="C50" s="169"/>
      <c r="D50" s="169"/>
      <c r="E50" s="97"/>
      <c r="F50" s="97"/>
      <c r="G50" s="97"/>
      <c r="H50" s="97"/>
      <c r="I50" s="97"/>
      <c r="J50" s="97"/>
      <c r="K50" s="183"/>
      <c r="L50" s="183"/>
      <c r="M50" s="183"/>
      <c r="N50" s="6"/>
    </row>
    <row r="51" spans="1:14" ht="39.6">
      <c r="A51" s="96">
        <v>3.4</v>
      </c>
      <c r="B51" s="169" t="s">
        <v>562</v>
      </c>
      <c r="C51" s="169" t="s">
        <v>396</v>
      </c>
      <c r="D51" s="169" t="s">
        <v>578</v>
      </c>
      <c r="E51" s="97"/>
      <c r="F51" s="97"/>
      <c r="G51" s="97"/>
      <c r="H51" s="97"/>
      <c r="I51" s="97"/>
      <c r="J51" s="97"/>
      <c r="K51" s="183"/>
      <c r="L51" s="183"/>
      <c r="M51" s="183">
        <v>5000</v>
      </c>
      <c r="N51" s="6"/>
    </row>
    <row r="52" spans="1:14">
      <c r="A52" s="96"/>
      <c r="B52" s="169"/>
      <c r="C52" s="169"/>
      <c r="D52" s="169"/>
      <c r="E52" s="97"/>
      <c r="F52" s="97"/>
      <c r="G52" s="97"/>
      <c r="H52" s="97"/>
      <c r="I52" s="97"/>
      <c r="J52" s="97"/>
      <c r="K52" s="183"/>
      <c r="L52" s="183"/>
      <c r="M52" s="183"/>
      <c r="N52" s="6"/>
    </row>
    <row r="53" spans="1:14" ht="92.4">
      <c r="A53" s="96">
        <v>3.5</v>
      </c>
      <c r="B53" s="169" t="s">
        <v>563</v>
      </c>
      <c r="C53" s="169" t="s">
        <v>564</v>
      </c>
      <c r="D53" s="169" t="s">
        <v>578</v>
      </c>
      <c r="E53" s="97"/>
      <c r="F53" s="97"/>
      <c r="G53" s="97"/>
      <c r="H53" s="97"/>
      <c r="I53" s="97"/>
      <c r="J53" s="97"/>
      <c r="K53" s="183"/>
      <c r="L53" s="183"/>
      <c r="M53" s="183">
        <v>2000</v>
      </c>
      <c r="N53" s="6"/>
    </row>
    <row r="54" spans="1:14">
      <c r="A54" s="96"/>
      <c r="B54" s="169"/>
      <c r="C54" s="169"/>
      <c r="D54" s="169"/>
      <c r="E54" s="97"/>
      <c r="F54" s="97"/>
      <c r="G54" s="97"/>
      <c r="H54" s="97"/>
      <c r="I54" s="97"/>
      <c r="J54" s="97"/>
      <c r="K54" s="183"/>
      <c r="L54" s="183"/>
      <c r="M54" s="183"/>
      <c r="N54" s="7"/>
    </row>
    <row r="55" spans="1:14" ht="26.4">
      <c r="A55" s="96">
        <v>3.6</v>
      </c>
      <c r="B55" s="169" t="s">
        <v>397</v>
      </c>
      <c r="C55" s="169" t="s">
        <v>398</v>
      </c>
      <c r="D55" s="169" t="s">
        <v>399</v>
      </c>
      <c r="E55" s="97"/>
      <c r="F55" s="97"/>
      <c r="G55" s="97"/>
      <c r="H55" s="97">
        <v>750</v>
      </c>
      <c r="I55" s="97"/>
      <c r="J55" s="97">
        <v>750</v>
      </c>
      <c r="K55" s="183"/>
      <c r="L55" s="183">
        <v>750</v>
      </c>
      <c r="M55" s="183">
        <v>750</v>
      </c>
      <c r="N55" s="44"/>
    </row>
    <row r="56" spans="1:14">
      <c r="A56" s="96"/>
      <c r="B56" s="169"/>
      <c r="C56" s="169"/>
      <c r="D56" s="169"/>
      <c r="E56" s="97"/>
      <c r="F56" s="97"/>
      <c r="G56" s="97"/>
      <c r="H56" s="97"/>
      <c r="I56" s="97"/>
      <c r="J56" s="97"/>
      <c r="K56" s="183"/>
      <c r="L56" s="183"/>
      <c r="M56" s="183"/>
      <c r="N56" s="44"/>
    </row>
    <row r="57" spans="1:14" ht="52.8">
      <c r="A57" s="96">
        <v>3.7</v>
      </c>
      <c r="B57" s="169" t="s">
        <v>400</v>
      </c>
      <c r="C57" s="169" t="s">
        <v>401</v>
      </c>
      <c r="D57" s="169" t="s">
        <v>565</v>
      </c>
      <c r="E57" s="97"/>
      <c r="F57" s="97"/>
      <c r="G57" s="97"/>
      <c r="H57" s="97">
        <v>7500</v>
      </c>
      <c r="I57" s="97"/>
      <c r="J57" s="97"/>
      <c r="K57" s="183"/>
      <c r="L57" s="183"/>
      <c r="M57" s="183">
        <v>7500</v>
      </c>
      <c r="N57" s="44"/>
    </row>
    <row r="58" spans="1:14">
      <c r="A58" s="96"/>
      <c r="B58" s="169"/>
      <c r="C58" s="169"/>
      <c r="D58" s="169"/>
      <c r="E58" s="97"/>
      <c r="F58" s="97"/>
      <c r="G58" s="97"/>
      <c r="H58" s="97"/>
      <c r="I58" s="97"/>
      <c r="J58" s="97"/>
      <c r="K58" s="183"/>
      <c r="L58" s="183"/>
      <c r="M58" s="183"/>
      <c r="N58" s="6"/>
    </row>
    <row r="59" spans="1:14" ht="52.8">
      <c r="A59" s="96">
        <v>3.8</v>
      </c>
      <c r="B59" s="169" t="s">
        <v>402</v>
      </c>
      <c r="C59" s="169" t="s">
        <v>403</v>
      </c>
      <c r="D59" s="169" t="s">
        <v>566</v>
      </c>
      <c r="E59" s="97"/>
      <c r="F59" s="97"/>
      <c r="G59" s="97"/>
      <c r="H59" s="97"/>
      <c r="I59" s="97"/>
      <c r="J59" s="97"/>
      <c r="K59" s="183"/>
      <c r="L59" s="183"/>
      <c r="M59" s="183">
        <v>1000</v>
      </c>
      <c r="N59" s="6"/>
    </row>
    <row r="60" spans="1:14">
      <c r="A60" s="96"/>
      <c r="B60" s="169"/>
      <c r="C60" s="169"/>
      <c r="D60" s="169"/>
      <c r="E60" s="97"/>
      <c r="F60" s="97"/>
      <c r="G60" s="97"/>
      <c r="H60" s="97"/>
      <c r="I60" s="97"/>
      <c r="J60" s="97"/>
      <c r="K60" s="183"/>
      <c r="L60" s="183"/>
      <c r="M60" s="183"/>
      <c r="N60" s="6"/>
    </row>
    <row r="61" spans="1:14" ht="66">
      <c r="A61" s="96">
        <v>3.9</v>
      </c>
      <c r="B61" s="169" t="s">
        <v>404</v>
      </c>
      <c r="C61" s="169" t="s">
        <v>405</v>
      </c>
      <c r="D61" s="169" t="s">
        <v>406</v>
      </c>
      <c r="E61" s="97" t="s">
        <v>583</v>
      </c>
      <c r="F61" s="97"/>
      <c r="G61" s="97"/>
      <c r="H61" s="97"/>
      <c r="I61" s="97"/>
      <c r="J61" s="97"/>
      <c r="K61" s="183"/>
      <c r="L61" s="183"/>
      <c r="M61" s="183">
        <v>5000</v>
      </c>
      <c r="N61" s="6"/>
    </row>
    <row r="62" spans="1:14">
      <c r="A62" s="96"/>
      <c r="B62" s="169"/>
      <c r="C62" s="169"/>
      <c r="D62" s="169"/>
      <c r="E62" s="97"/>
      <c r="F62" s="97"/>
      <c r="G62" s="97"/>
      <c r="H62" s="97"/>
      <c r="I62" s="97"/>
      <c r="J62" s="97"/>
      <c r="K62" s="183"/>
      <c r="L62" s="183"/>
      <c r="M62" s="183"/>
      <c r="N62" s="6"/>
    </row>
    <row r="63" spans="1:14" ht="26.4">
      <c r="A63" s="94">
        <v>4</v>
      </c>
      <c r="B63" s="169" t="s">
        <v>407</v>
      </c>
      <c r="C63" s="169" t="s">
        <v>408</v>
      </c>
      <c r="D63" s="169" t="s">
        <v>41</v>
      </c>
      <c r="E63" s="97"/>
      <c r="F63" s="97" t="s">
        <v>583</v>
      </c>
      <c r="G63" s="97">
        <v>2220</v>
      </c>
      <c r="H63" s="97"/>
      <c r="I63" s="97">
        <v>3000</v>
      </c>
      <c r="J63" s="97"/>
      <c r="K63" s="183"/>
      <c r="L63" s="97">
        <v>3000</v>
      </c>
      <c r="M63" s="97">
        <v>3000</v>
      </c>
      <c r="N63" s="6"/>
    </row>
    <row r="64" spans="1:14">
      <c r="E64" s="23"/>
      <c r="F64" s="23"/>
      <c r="G64" s="23"/>
      <c r="H64" s="23"/>
      <c r="I64" s="23"/>
      <c r="J64" s="23"/>
      <c r="K64" s="23"/>
      <c r="L64" s="23"/>
      <c r="M64" s="23"/>
      <c r="N64" s="6"/>
    </row>
    <row r="65" spans="1:14" ht="13.8" thickBot="1">
      <c r="A65" s="238" t="s">
        <v>9</v>
      </c>
      <c r="B65" s="239"/>
      <c r="C65" s="239"/>
      <c r="D65" s="239"/>
      <c r="E65" s="45">
        <f>SUM(E4:E64)</f>
        <v>700</v>
      </c>
      <c r="F65" s="45">
        <f t="shared" ref="F65:M65" si="0">SUM(F4:F64)</f>
        <v>900</v>
      </c>
      <c r="G65" s="45">
        <f t="shared" si="0"/>
        <v>4170</v>
      </c>
      <c r="H65" s="45">
        <f t="shared" si="0"/>
        <v>13650</v>
      </c>
      <c r="I65" s="45">
        <f t="shared" si="0"/>
        <v>8700</v>
      </c>
      <c r="J65" s="45">
        <f t="shared" si="0"/>
        <v>1400</v>
      </c>
      <c r="K65" s="45">
        <f t="shared" si="0"/>
        <v>1700</v>
      </c>
      <c r="L65" s="45">
        <f t="shared" si="0"/>
        <v>4150</v>
      </c>
      <c r="M65" s="45">
        <f t="shared" si="0"/>
        <v>57800</v>
      </c>
      <c r="N65" s="6"/>
    </row>
    <row r="66" spans="1:14">
      <c r="A66" s="18"/>
      <c r="B66" s="8"/>
      <c r="C66" s="8"/>
      <c r="D66" s="42"/>
      <c r="E66" s="35"/>
      <c r="F66" s="35"/>
      <c r="G66" s="35"/>
      <c r="H66" s="35"/>
      <c r="I66" s="35"/>
      <c r="J66" s="35"/>
      <c r="K66" s="35"/>
      <c r="L66" s="35"/>
      <c r="M66" s="35"/>
      <c r="N66" s="6"/>
    </row>
    <row r="67" spans="1:14" ht="13.8">
      <c r="A67" s="18"/>
      <c r="B67" s="8"/>
      <c r="C67" s="8"/>
      <c r="D67" s="198"/>
      <c r="E67" s="200"/>
      <c r="F67" s="200"/>
      <c r="G67" s="200"/>
      <c r="H67" s="200"/>
      <c r="I67" s="200"/>
      <c r="J67" s="200"/>
      <c r="K67" s="200"/>
      <c r="L67" s="200"/>
      <c r="M67" s="200"/>
      <c r="N67" s="6"/>
    </row>
    <row r="68" spans="1:14">
      <c r="A68" s="18"/>
      <c r="B68" s="8"/>
      <c r="C68" s="8"/>
      <c r="D68" s="199"/>
      <c r="E68" s="196"/>
      <c r="F68" s="196"/>
      <c r="G68" s="196"/>
      <c r="H68" s="196"/>
      <c r="I68" s="196"/>
      <c r="J68" s="196"/>
      <c r="K68" s="196"/>
      <c r="L68" s="196"/>
      <c r="M68" s="196"/>
      <c r="N68" s="6"/>
    </row>
    <row r="69" spans="1:14">
      <c r="A69" s="18"/>
      <c r="B69" s="8"/>
      <c r="C69" s="8"/>
      <c r="D69" s="199"/>
      <c r="E69" s="196"/>
      <c r="F69" s="196"/>
      <c r="G69" s="196"/>
      <c r="H69" s="196"/>
      <c r="I69" s="196"/>
      <c r="J69" s="196"/>
      <c r="K69" s="196"/>
      <c r="L69" s="196"/>
      <c r="M69" s="196"/>
      <c r="N69" s="6"/>
    </row>
    <row r="70" spans="1:14">
      <c r="A70" s="18"/>
      <c r="B70" s="8"/>
      <c r="C70" s="8"/>
      <c r="D70" s="199"/>
      <c r="F70" s="196"/>
      <c r="G70" s="196"/>
      <c r="H70" s="196"/>
      <c r="I70" s="196"/>
      <c r="J70" s="196"/>
      <c r="K70" s="196"/>
      <c r="L70" s="196"/>
      <c r="M70" s="196"/>
      <c r="N70" s="6"/>
    </row>
    <row r="71" spans="1:14">
      <c r="A71" s="18"/>
      <c r="B71" s="8"/>
      <c r="C71" s="8"/>
      <c r="D71" s="199"/>
      <c r="E71" s="24"/>
      <c r="F71" s="24"/>
      <c r="G71" s="24"/>
      <c r="H71" s="24"/>
      <c r="I71" s="24"/>
      <c r="J71" s="24"/>
      <c r="K71" s="24"/>
      <c r="L71" s="24"/>
      <c r="M71" s="24"/>
      <c r="N71" s="6"/>
    </row>
    <row r="72" spans="1:14">
      <c r="A72" s="18"/>
      <c r="B72" s="8"/>
      <c r="C72" s="8"/>
      <c r="E72" s="197"/>
      <c r="F72" s="197"/>
      <c r="G72" s="197"/>
      <c r="H72" s="197"/>
      <c r="I72" s="197"/>
      <c r="J72" s="197"/>
      <c r="K72" s="197"/>
      <c r="L72" s="197"/>
      <c r="M72" s="197"/>
      <c r="N72" s="6"/>
    </row>
    <row r="73" spans="1:14">
      <c r="A73" s="18"/>
      <c r="B73" s="8"/>
      <c r="C73" s="8"/>
      <c r="D73" s="42"/>
      <c r="E73" s="35"/>
      <c r="F73" s="35"/>
      <c r="G73" s="35"/>
      <c r="H73" s="35"/>
      <c r="I73" s="35"/>
      <c r="J73" s="35"/>
      <c r="K73" s="35"/>
      <c r="L73" s="35"/>
      <c r="M73" s="35"/>
      <c r="N73" s="6"/>
    </row>
    <row r="74" spans="1:14">
      <c r="A74" s="18"/>
      <c r="B74" s="8"/>
      <c r="C74" s="8"/>
      <c r="D74" s="42"/>
      <c r="E74" s="35"/>
      <c r="F74" s="35"/>
      <c r="G74" s="35"/>
      <c r="H74" s="35"/>
      <c r="I74" s="35"/>
      <c r="J74" s="35"/>
      <c r="K74" s="35"/>
      <c r="L74" s="35"/>
      <c r="M74" s="35"/>
      <c r="N74" s="6"/>
    </row>
    <row r="75" spans="1:14">
      <c r="A75" s="18"/>
      <c r="B75" s="8"/>
      <c r="C75" s="8"/>
      <c r="D75" s="42"/>
      <c r="E75" s="35"/>
      <c r="F75" s="35"/>
      <c r="G75" s="35"/>
      <c r="H75" s="35"/>
      <c r="I75" s="35"/>
      <c r="J75" s="35"/>
      <c r="K75" s="35"/>
      <c r="L75" s="35"/>
      <c r="M75" s="35"/>
      <c r="N75" s="6"/>
    </row>
    <row r="76" spans="1:14">
      <c r="A76" s="18"/>
      <c r="B76" s="8"/>
      <c r="C76" s="8"/>
      <c r="D76" s="42"/>
      <c r="E76" s="35"/>
      <c r="F76" s="35"/>
      <c r="G76" s="35"/>
      <c r="H76" s="35"/>
      <c r="I76" s="35"/>
      <c r="J76" s="35"/>
      <c r="K76" s="35"/>
      <c r="L76" s="35"/>
      <c r="M76" s="35"/>
      <c r="N76" s="6"/>
    </row>
    <row r="77" spans="1:14">
      <c r="A77" s="18"/>
      <c r="B77" s="8"/>
      <c r="C77" s="8"/>
      <c r="D77" s="42"/>
      <c r="E77" s="35"/>
      <c r="F77" s="35"/>
      <c r="G77" s="35"/>
      <c r="H77" s="35"/>
      <c r="I77" s="35"/>
      <c r="J77" s="35"/>
      <c r="K77" s="35"/>
      <c r="L77" s="35"/>
      <c r="M77" s="35"/>
      <c r="N77" s="6"/>
    </row>
    <row r="78" spans="1:14">
      <c r="A78" s="18"/>
      <c r="B78" s="8"/>
      <c r="C78" s="8"/>
      <c r="D78" s="42"/>
      <c r="E78" s="35"/>
      <c r="F78" s="35"/>
      <c r="G78" s="35"/>
      <c r="H78" s="35"/>
      <c r="I78" s="35"/>
      <c r="J78" s="35"/>
      <c r="K78" s="35"/>
      <c r="L78" s="35"/>
      <c r="M78" s="35"/>
      <c r="N78" s="6"/>
    </row>
    <row r="79" spans="1:14">
      <c r="A79" s="18"/>
      <c r="B79" s="8"/>
      <c r="C79" s="8"/>
      <c r="D79" s="42"/>
      <c r="E79" s="35"/>
      <c r="F79" s="35"/>
      <c r="G79" s="35"/>
      <c r="H79" s="35"/>
      <c r="I79" s="35"/>
      <c r="J79" s="35"/>
      <c r="K79" s="35"/>
      <c r="L79" s="35"/>
      <c r="M79" s="35"/>
      <c r="N79" s="6"/>
    </row>
    <row r="80" spans="1:14">
      <c r="A80" s="18"/>
      <c r="B80" s="8"/>
      <c r="C80" s="8"/>
      <c r="D80" s="42"/>
      <c r="E80" s="35"/>
      <c r="F80" s="35"/>
      <c r="G80" s="35"/>
      <c r="H80" s="35"/>
      <c r="I80" s="35"/>
      <c r="J80" s="35"/>
      <c r="K80" s="35"/>
      <c r="L80" s="35"/>
      <c r="M80" s="35"/>
      <c r="N80" s="6"/>
    </row>
    <row r="81" spans="1:14">
      <c r="A81" s="18"/>
      <c r="B81" s="8"/>
      <c r="C81" s="8"/>
      <c r="D81" s="42"/>
      <c r="E81" s="35"/>
      <c r="F81" s="35"/>
      <c r="G81" s="35"/>
      <c r="H81" s="35"/>
      <c r="I81" s="35"/>
      <c r="J81" s="35"/>
      <c r="K81" s="35"/>
      <c r="L81" s="35"/>
      <c r="M81" s="35"/>
      <c r="N81" s="6"/>
    </row>
    <row r="82" spans="1:14">
      <c r="A82" s="18"/>
      <c r="B82" s="8"/>
      <c r="C82" s="8"/>
      <c r="D82" s="42"/>
      <c r="E82" s="35"/>
      <c r="F82" s="35"/>
      <c r="G82" s="35"/>
      <c r="H82" s="35"/>
      <c r="I82" s="35"/>
      <c r="J82" s="35"/>
      <c r="K82" s="35"/>
      <c r="L82" s="35"/>
      <c r="M82" s="35"/>
      <c r="N82" s="6"/>
    </row>
    <row r="83" spans="1:14">
      <c r="A83" s="18"/>
      <c r="B83" s="8"/>
      <c r="C83" s="8"/>
      <c r="D83" s="42"/>
      <c r="E83" s="35"/>
      <c r="F83" s="35"/>
      <c r="G83" s="35"/>
      <c r="H83" s="35"/>
      <c r="I83" s="35"/>
      <c r="J83" s="35"/>
      <c r="K83" s="35"/>
      <c r="L83" s="35"/>
      <c r="M83" s="35"/>
      <c r="N83" s="6"/>
    </row>
    <row r="84" spans="1:14">
      <c r="A84" s="18"/>
      <c r="B84" s="8"/>
      <c r="C84" s="8"/>
      <c r="D84" s="42"/>
      <c r="E84" s="35"/>
      <c r="F84" s="35"/>
      <c r="G84" s="35"/>
      <c r="H84" s="35"/>
      <c r="I84" s="35"/>
      <c r="J84" s="35"/>
      <c r="K84" s="35"/>
      <c r="L84" s="35"/>
      <c r="M84" s="35"/>
      <c r="N84" s="6"/>
    </row>
    <row r="85" spans="1:14">
      <c r="A85" s="18"/>
      <c r="B85" s="8"/>
      <c r="C85" s="8"/>
      <c r="D85" s="42"/>
      <c r="E85" s="35"/>
      <c r="F85" s="35"/>
      <c r="G85" s="35"/>
      <c r="H85" s="35"/>
      <c r="I85" s="35"/>
      <c r="J85" s="35"/>
      <c r="K85" s="35"/>
      <c r="L85" s="35"/>
      <c r="M85" s="35"/>
      <c r="N85" s="6"/>
    </row>
    <row r="86" spans="1:14">
      <c r="A86" s="18"/>
      <c r="B86" s="8"/>
      <c r="D86" s="43"/>
      <c r="E86" s="35"/>
      <c r="F86" s="35"/>
      <c r="G86" s="35"/>
      <c r="H86" s="35"/>
      <c r="I86" s="35"/>
      <c r="J86" s="35"/>
      <c r="K86" s="35"/>
      <c r="L86" s="35"/>
      <c r="M86" s="35"/>
      <c r="N86" s="6"/>
    </row>
    <row r="87" spans="1:14">
      <c r="D87" s="43"/>
      <c r="N87" s="6"/>
    </row>
    <row r="88" spans="1:14">
      <c r="D88" s="43"/>
      <c r="N88" s="6"/>
    </row>
    <row r="89" spans="1:14">
      <c r="D89" s="43"/>
      <c r="N89" s="6"/>
    </row>
    <row r="90" spans="1:14">
      <c r="D90" s="43"/>
      <c r="N90" s="6"/>
    </row>
    <row r="91" spans="1:14">
      <c r="D91" s="43"/>
      <c r="N91" s="6"/>
    </row>
    <row r="92" spans="1:14">
      <c r="D92" s="43"/>
      <c r="N92" s="6"/>
    </row>
    <row r="93" spans="1:14">
      <c r="N93" s="6"/>
    </row>
    <row r="94" spans="1:14">
      <c r="N94" s="6"/>
    </row>
    <row r="95" spans="1:14">
      <c r="N95" s="6"/>
    </row>
    <row r="96" spans="1:14">
      <c r="N96" s="6"/>
    </row>
    <row r="97" spans="14:14">
      <c r="N97" s="6"/>
    </row>
    <row r="98" spans="14:14">
      <c r="N98" s="6"/>
    </row>
    <row r="99" spans="14:14">
      <c r="N99" s="6"/>
    </row>
    <row r="100" spans="14:14">
      <c r="N100" s="6"/>
    </row>
    <row r="101" spans="14:14">
      <c r="N101" s="6"/>
    </row>
    <row r="102" spans="14:14">
      <c r="N102" s="6"/>
    </row>
    <row r="103" spans="14:14">
      <c r="N103" s="6"/>
    </row>
    <row r="104" spans="14:14">
      <c r="N104" s="6"/>
    </row>
    <row r="105" spans="14:14">
      <c r="N105" s="6"/>
    </row>
    <row r="106" spans="14:14">
      <c r="N106" s="6"/>
    </row>
    <row r="107" spans="14:14">
      <c r="N107" s="6"/>
    </row>
    <row r="108" spans="14:14">
      <c r="N108" s="6"/>
    </row>
    <row r="109" spans="14:14">
      <c r="N109" s="6"/>
    </row>
    <row r="110" spans="14:14">
      <c r="N110" s="6"/>
    </row>
    <row r="111" spans="14:14">
      <c r="N111" s="6"/>
    </row>
    <row r="112" spans="14:14">
      <c r="N112" s="6"/>
    </row>
    <row r="113" spans="14:14">
      <c r="N113" s="6"/>
    </row>
    <row r="114" spans="14:14">
      <c r="N114" s="6"/>
    </row>
    <row r="115" spans="14:14">
      <c r="N115" s="6"/>
    </row>
    <row r="116" spans="14:14">
      <c r="N116" s="6"/>
    </row>
    <row r="117" spans="14:14">
      <c r="N117" s="6"/>
    </row>
    <row r="118" spans="14:14">
      <c r="N118" s="6"/>
    </row>
    <row r="119" spans="14:14">
      <c r="N119" s="6"/>
    </row>
    <row r="120" spans="14:14">
      <c r="N120" s="6"/>
    </row>
    <row r="121" spans="14:14">
      <c r="N121" s="6"/>
    </row>
    <row r="122" spans="14:14">
      <c r="N122" s="6"/>
    </row>
    <row r="123" spans="14:14">
      <c r="N123" s="6"/>
    </row>
    <row r="124" spans="14:14">
      <c r="N124" s="6"/>
    </row>
    <row r="125" spans="14:14">
      <c r="N125" s="6"/>
    </row>
    <row r="126" spans="14:14">
      <c r="N126" s="6"/>
    </row>
    <row r="127" spans="14:14">
      <c r="N127" s="6"/>
    </row>
    <row r="128" spans="14:14">
      <c r="N128" s="6"/>
    </row>
    <row r="129" spans="14:14">
      <c r="N129" s="6"/>
    </row>
    <row r="130" spans="14:14">
      <c r="N130" s="6"/>
    </row>
    <row r="131" spans="14:14">
      <c r="N131" s="6"/>
    </row>
    <row r="132" spans="14:14">
      <c r="N132" s="6"/>
    </row>
    <row r="133" spans="14:14">
      <c r="N133" s="6"/>
    </row>
    <row r="134" spans="14:14">
      <c r="N134" s="6"/>
    </row>
    <row r="135" spans="14:14">
      <c r="N135" s="6"/>
    </row>
    <row r="136" spans="14:14">
      <c r="N136" s="6"/>
    </row>
    <row r="137" spans="14:14">
      <c r="N137" s="6"/>
    </row>
    <row r="138" spans="14:14">
      <c r="N138" s="6"/>
    </row>
    <row r="139" spans="14:14">
      <c r="N139" s="6"/>
    </row>
    <row r="140" spans="14:14">
      <c r="N140" s="6"/>
    </row>
    <row r="141" spans="14:14">
      <c r="N141" s="6"/>
    </row>
    <row r="142" spans="14:14">
      <c r="N142" s="6"/>
    </row>
    <row r="143" spans="14:14">
      <c r="N143" s="6"/>
    </row>
    <row r="144" spans="14:14">
      <c r="N144" s="6"/>
    </row>
    <row r="145" spans="14:14">
      <c r="N145" s="6"/>
    </row>
    <row r="146" spans="14:14">
      <c r="N146" s="6"/>
    </row>
    <row r="147" spans="14:14">
      <c r="N147" s="6"/>
    </row>
    <row r="148" spans="14:14">
      <c r="N148" s="6"/>
    </row>
    <row r="149" spans="14:14">
      <c r="N149" s="6"/>
    </row>
    <row r="150" spans="14:14">
      <c r="N150" s="6"/>
    </row>
    <row r="151" spans="14:14">
      <c r="N151" s="6"/>
    </row>
    <row r="152" spans="14:14">
      <c r="N152" s="6"/>
    </row>
    <row r="153" spans="14:14">
      <c r="N153" s="6"/>
    </row>
    <row r="154" spans="14:14">
      <c r="N154" s="6"/>
    </row>
    <row r="155" spans="14:14">
      <c r="N155" s="6"/>
    </row>
    <row r="156" spans="14:14">
      <c r="N156" s="6"/>
    </row>
    <row r="157" spans="14:14">
      <c r="N157" s="6"/>
    </row>
    <row r="158" spans="14:14">
      <c r="N158" s="6"/>
    </row>
    <row r="159" spans="14:14">
      <c r="N159" s="6"/>
    </row>
    <row r="160" spans="14:14">
      <c r="N160" s="6"/>
    </row>
    <row r="161" spans="14:14">
      <c r="N161" s="6"/>
    </row>
    <row r="162" spans="14:14">
      <c r="N162" s="6"/>
    </row>
    <row r="163" spans="14:14">
      <c r="N163" s="6"/>
    </row>
    <row r="164" spans="14:14">
      <c r="N164" s="6"/>
    </row>
    <row r="165" spans="14:14">
      <c r="N165" s="6"/>
    </row>
    <row r="166" spans="14:14">
      <c r="N166" s="6"/>
    </row>
    <row r="167" spans="14:14">
      <c r="N167" s="6"/>
    </row>
    <row r="168" spans="14:14">
      <c r="N168" s="6"/>
    </row>
    <row r="169" spans="14:14">
      <c r="N169" s="6"/>
    </row>
    <row r="170" spans="14:14">
      <c r="N170" s="6"/>
    </row>
    <row r="171" spans="14:14">
      <c r="N171" s="6"/>
    </row>
    <row r="172" spans="14:14">
      <c r="N172" s="6"/>
    </row>
    <row r="173" spans="14:14">
      <c r="N173" s="6"/>
    </row>
    <row r="174" spans="14:14">
      <c r="N174" s="6"/>
    </row>
    <row r="175" spans="14:14">
      <c r="N175" s="6"/>
    </row>
    <row r="176" spans="14:14">
      <c r="N176" s="6"/>
    </row>
    <row r="177" spans="14:14">
      <c r="N177" s="6"/>
    </row>
    <row r="178" spans="14:14">
      <c r="N178" s="6"/>
    </row>
    <row r="179" spans="14:14">
      <c r="N179" s="6"/>
    </row>
    <row r="180" spans="14:14">
      <c r="N180" s="6"/>
    </row>
    <row r="181" spans="14:14">
      <c r="N181" s="6"/>
    </row>
    <row r="182" spans="14:14">
      <c r="N182" s="6"/>
    </row>
    <row r="183" spans="14:14">
      <c r="N183" s="6"/>
    </row>
    <row r="184" spans="14:14">
      <c r="N184" s="6"/>
    </row>
    <row r="185" spans="14:14">
      <c r="N185" s="6"/>
    </row>
    <row r="186" spans="14:14">
      <c r="N186" s="6"/>
    </row>
    <row r="187" spans="14:14">
      <c r="N187" s="6"/>
    </row>
    <row r="188" spans="14:14">
      <c r="N188" s="6"/>
    </row>
    <row r="189" spans="14:14">
      <c r="N189" s="6"/>
    </row>
    <row r="190" spans="14:14">
      <c r="N190" s="6"/>
    </row>
    <row r="191" spans="14:14">
      <c r="N191" s="6"/>
    </row>
    <row r="192" spans="14:14">
      <c r="N192" s="6"/>
    </row>
    <row r="193" spans="14:14">
      <c r="N193" s="6"/>
    </row>
    <row r="194" spans="14:14">
      <c r="N194" s="6"/>
    </row>
    <row r="195" spans="14:14">
      <c r="N195" s="6"/>
    </row>
    <row r="196" spans="14:14">
      <c r="N196" s="6"/>
    </row>
    <row r="197" spans="14:14" ht="14.1" customHeight="1">
      <c r="N197" s="6"/>
    </row>
    <row r="198" spans="14:14" ht="14.1" customHeight="1">
      <c r="N198" s="6"/>
    </row>
    <row r="199" spans="14:14" ht="14.1" customHeight="1">
      <c r="N199" s="6"/>
    </row>
    <row r="200" spans="14:14">
      <c r="N200" s="6"/>
    </row>
    <row r="201" spans="14:14">
      <c r="N201" s="6"/>
    </row>
    <row r="202" spans="14:14">
      <c r="N202" s="6"/>
    </row>
    <row r="203" spans="14:14">
      <c r="N203" s="6"/>
    </row>
    <row r="204" spans="14:14">
      <c r="N204" s="6"/>
    </row>
    <row r="205" spans="14:14">
      <c r="N205" s="6"/>
    </row>
    <row r="206" spans="14:14">
      <c r="N206" s="6"/>
    </row>
    <row r="207" spans="14:14">
      <c r="N207" s="6"/>
    </row>
    <row r="208" spans="14:14">
      <c r="N208" s="6"/>
    </row>
    <row r="209" spans="14:14">
      <c r="N209" s="6"/>
    </row>
    <row r="210" spans="14:14">
      <c r="N210" s="6"/>
    </row>
    <row r="211" spans="14:14">
      <c r="N211" s="6"/>
    </row>
    <row r="212" spans="14:14">
      <c r="N212" s="6"/>
    </row>
    <row r="213" spans="14:14">
      <c r="N213" s="6"/>
    </row>
    <row r="214" spans="14:14">
      <c r="N214" s="6"/>
    </row>
    <row r="215" spans="14:14">
      <c r="N215" s="6"/>
    </row>
    <row r="216" spans="14:14">
      <c r="N216" s="6"/>
    </row>
    <row r="217" spans="14:14">
      <c r="N217" s="6"/>
    </row>
    <row r="218" spans="14:14">
      <c r="N218" s="6"/>
    </row>
    <row r="219" spans="14:14">
      <c r="N219" s="6"/>
    </row>
    <row r="220" spans="14:14">
      <c r="N220" s="6"/>
    </row>
    <row r="221" spans="14:14">
      <c r="N221" s="6"/>
    </row>
    <row r="222" spans="14:14">
      <c r="N222" s="6"/>
    </row>
    <row r="223" spans="14:14">
      <c r="N223" s="6"/>
    </row>
    <row r="224" spans="14:14">
      <c r="N224" s="6"/>
    </row>
    <row r="225" spans="14:14">
      <c r="N225" s="6"/>
    </row>
    <row r="226" spans="14:14">
      <c r="N226" s="6"/>
    </row>
    <row r="227" spans="14:14">
      <c r="N227" s="6"/>
    </row>
    <row r="228" spans="14:14">
      <c r="N228" s="6"/>
    </row>
    <row r="229" spans="14:14">
      <c r="N229" s="6"/>
    </row>
    <row r="230" spans="14:14">
      <c r="N230" s="6"/>
    </row>
    <row r="231" spans="14:14">
      <c r="N231" s="6"/>
    </row>
    <row r="232" spans="14:14">
      <c r="N232" s="6"/>
    </row>
    <row r="233" spans="14:14">
      <c r="N233" s="6"/>
    </row>
    <row r="234" spans="14:14">
      <c r="N234" s="6"/>
    </row>
    <row r="235" spans="14:14">
      <c r="N235" s="6"/>
    </row>
    <row r="236" spans="14:14">
      <c r="N236" s="6"/>
    </row>
    <row r="237" spans="14:14">
      <c r="N237" s="6"/>
    </row>
    <row r="238" spans="14:14">
      <c r="N238" s="6"/>
    </row>
    <row r="239" spans="14:14">
      <c r="N239" s="6"/>
    </row>
    <row r="240" spans="14:14">
      <c r="N240" s="6"/>
    </row>
    <row r="241" spans="14:14">
      <c r="N241" s="6"/>
    </row>
    <row r="242" spans="14:14">
      <c r="N242" s="6"/>
    </row>
    <row r="243" spans="14:14">
      <c r="N243" s="6"/>
    </row>
    <row r="244" spans="14:14">
      <c r="N244" s="6"/>
    </row>
    <row r="245" spans="14:14">
      <c r="N245" s="6"/>
    </row>
    <row r="246" spans="14:14">
      <c r="N246" s="6"/>
    </row>
    <row r="247" spans="14:14">
      <c r="N247" s="6"/>
    </row>
    <row r="248" spans="14:14">
      <c r="N248" s="6"/>
    </row>
    <row r="249" spans="14:14">
      <c r="N249" s="6"/>
    </row>
    <row r="250" spans="14:14">
      <c r="N250" s="6"/>
    </row>
    <row r="251" spans="14:14">
      <c r="N251" s="6"/>
    </row>
    <row r="252" spans="14:14">
      <c r="N252" s="6"/>
    </row>
    <row r="253" spans="14:14">
      <c r="N253" s="6"/>
    </row>
    <row r="254" spans="14:14">
      <c r="N254" s="6"/>
    </row>
    <row r="255" spans="14:14">
      <c r="N255" s="6"/>
    </row>
    <row r="256" spans="14:14">
      <c r="N256" s="6"/>
    </row>
    <row r="257" spans="14:14">
      <c r="N257" s="6"/>
    </row>
    <row r="258" spans="14:14">
      <c r="N258" s="6"/>
    </row>
    <row r="259" spans="14:14">
      <c r="N259" s="6"/>
    </row>
    <row r="260" spans="14:14">
      <c r="N260" s="6"/>
    </row>
    <row r="261" spans="14:14">
      <c r="N261" s="6"/>
    </row>
    <row r="262" spans="14:14">
      <c r="N262" s="6"/>
    </row>
    <row r="263" spans="14:14">
      <c r="N263" s="6"/>
    </row>
    <row r="264" spans="14:14">
      <c r="N264" s="6"/>
    </row>
    <row r="265" spans="14:14">
      <c r="N265" s="6"/>
    </row>
    <row r="266" spans="14:14">
      <c r="N266" s="6"/>
    </row>
    <row r="267" spans="14:14">
      <c r="N267" s="6"/>
    </row>
    <row r="268" spans="14:14">
      <c r="N268" s="6"/>
    </row>
    <row r="269" spans="14:14" ht="111" customHeight="1">
      <c r="N269" s="6"/>
    </row>
    <row r="270" spans="14:14">
      <c r="N270" s="6"/>
    </row>
    <row r="271" spans="14:14">
      <c r="N271" s="6"/>
    </row>
    <row r="272" spans="14:14">
      <c r="N272" s="6"/>
    </row>
    <row r="273" spans="14:14">
      <c r="N273" s="6"/>
    </row>
    <row r="274" spans="14:14">
      <c r="N274" s="6"/>
    </row>
    <row r="275" spans="14:14">
      <c r="N275" s="6"/>
    </row>
    <row r="276" spans="14:14">
      <c r="N276" s="6"/>
    </row>
    <row r="277" spans="14:14">
      <c r="N277" s="6"/>
    </row>
    <row r="278" spans="14:14" ht="17.100000000000001" customHeight="1">
      <c r="N278" s="6"/>
    </row>
    <row r="279" spans="14:14">
      <c r="N279" s="6"/>
    </row>
    <row r="280" spans="14:14">
      <c r="N280" s="6"/>
    </row>
    <row r="281" spans="14:14">
      <c r="N281" s="6"/>
    </row>
    <row r="282" spans="14:14">
      <c r="N282" s="6"/>
    </row>
    <row r="283" spans="14:14">
      <c r="N283" s="6"/>
    </row>
    <row r="284" spans="14:14">
      <c r="N284" s="6"/>
    </row>
    <row r="285" spans="14:14">
      <c r="N285" s="6"/>
    </row>
    <row r="286" spans="14:14">
      <c r="N286" s="6"/>
    </row>
    <row r="287" spans="14:14">
      <c r="N287" s="6"/>
    </row>
    <row r="288" spans="14:14">
      <c r="N288" s="6"/>
    </row>
    <row r="289" spans="14:14">
      <c r="N289" s="6"/>
    </row>
    <row r="290" spans="14:14">
      <c r="N290" s="6"/>
    </row>
    <row r="291" spans="14:14">
      <c r="N291" s="6"/>
    </row>
    <row r="292" spans="14:14">
      <c r="N292" s="6"/>
    </row>
    <row r="293" spans="14:14">
      <c r="N293" s="6"/>
    </row>
    <row r="294" spans="14:14">
      <c r="N294" s="6"/>
    </row>
    <row r="295" spans="14:14">
      <c r="N295" s="6"/>
    </row>
    <row r="296" spans="14:14">
      <c r="N296" s="6"/>
    </row>
    <row r="297" spans="14:14">
      <c r="N297" s="6"/>
    </row>
    <row r="298" spans="14:14">
      <c r="N298" s="6"/>
    </row>
    <row r="299" spans="14:14">
      <c r="N299" s="6"/>
    </row>
    <row r="300" spans="14:14">
      <c r="N300" s="6"/>
    </row>
    <row r="301" spans="14:14">
      <c r="N301" s="6"/>
    </row>
    <row r="302" spans="14:14">
      <c r="N302" s="6"/>
    </row>
    <row r="303" spans="14:14">
      <c r="N303" s="6"/>
    </row>
    <row r="304" spans="14:14">
      <c r="N304" s="6"/>
    </row>
    <row r="305" spans="1:14">
      <c r="N305" s="6"/>
    </row>
    <row r="306" spans="1:14">
      <c r="N306" s="6"/>
    </row>
    <row r="307" spans="1:14">
      <c r="N307" s="6"/>
    </row>
    <row r="308" spans="1:14">
      <c r="N308" s="6"/>
    </row>
    <row r="309" spans="1:14" s="40" customFormat="1">
      <c r="A309" s="19"/>
      <c r="B309" s="3"/>
      <c r="C309" s="3"/>
      <c r="D309" s="3"/>
      <c r="E309" s="37"/>
      <c r="F309" s="37"/>
      <c r="G309" s="37"/>
      <c r="H309" s="37"/>
      <c r="I309" s="37"/>
      <c r="J309" s="37"/>
      <c r="K309" s="37"/>
      <c r="L309" s="37"/>
      <c r="M309" s="37"/>
      <c r="N309" s="39"/>
    </row>
    <row r="310" spans="1:14">
      <c r="N310" s="6"/>
    </row>
    <row r="311" spans="1:14">
      <c r="N311" s="6"/>
    </row>
    <row r="312" spans="1:14">
      <c r="N312" s="6"/>
    </row>
    <row r="313" spans="1:14">
      <c r="N313" s="6"/>
    </row>
    <row r="314" spans="1:14">
      <c r="N314" s="6"/>
    </row>
    <row r="315" spans="1:14">
      <c r="N315" s="6"/>
    </row>
    <row r="316" spans="1:14">
      <c r="N316" s="6"/>
    </row>
    <row r="317" spans="1:14">
      <c r="N317" s="6"/>
    </row>
    <row r="318" spans="1:14">
      <c r="N318" s="6"/>
    </row>
    <row r="319" spans="1:14">
      <c r="N319" s="6"/>
    </row>
    <row r="320" spans="1:14">
      <c r="N320" s="6"/>
    </row>
    <row r="321" spans="14:14">
      <c r="N321" s="6"/>
    </row>
    <row r="322" spans="14:14">
      <c r="N322" s="6"/>
    </row>
    <row r="323" spans="14:14">
      <c r="N323" s="6"/>
    </row>
    <row r="324" spans="14:14">
      <c r="N324" s="6"/>
    </row>
    <row r="325" spans="14:14">
      <c r="N325" s="6"/>
    </row>
    <row r="326" spans="14:14">
      <c r="N326" s="6"/>
    </row>
    <row r="327" spans="14:14">
      <c r="N327" s="6"/>
    </row>
    <row r="328" spans="14:14">
      <c r="N328" s="6"/>
    </row>
    <row r="329" spans="14:14">
      <c r="N329" s="6"/>
    </row>
    <row r="330" spans="14:14">
      <c r="N330" s="6"/>
    </row>
    <row r="331" spans="14:14">
      <c r="N331" s="6"/>
    </row>
    <row r="332" spans="14:14">
      <c r="N332" s="6"/>
    </row>
    <row r="333" spans="14:14">
      <c r="N333" s="6"/>
    </row>
    <row r="334" spans="14:14">
      <c r="N334" s="6"/>
    </row>
    <row r="335" spans="14:14">
      <c r="N335" s="6"/>
    </row>
    <row r="336" spans="14:14">
      <c r="N336" s="6"/>
    </row>
    <row r="337" spans="14:14">
      <c r="N337" s="6"/>
    </row>
    <row r="338" spans="14:14">
      <c r="N338" s="6"/>
    </row>
    <row r="339" spans="14:14">
      <c r="N339" s="6"/>
    </row>
    <row r="340" spans="14:14">
      <c r="N340" s="6"/>
    </row>
    <row r="341" spans="14:14">
      <c r="N341" s="6"/>
    </row>
    <row r="342" spans="14:14">
      <c r="N342" s="6"/>
    </row>
    <row r="343" spans="14:14">
      <c r="N343" s="6"/>
    </row>
    <row r="344" spans="14:14">
      <c r="N344" s="6"/>
    </row>
    <row r="345" spans="14:14">
      <c r="N345" s="6"/>
    </row>
    <row r="346" spans="14:14">
      <c r="N346" s="6"/>
    </row>
    <row r="347" spans="14:14">
      <c r="N347" s="6"/>
    </row>
    <row r="348" spans="14:14">
      <c r="N348" s="6"/>
    </row>
    <row r="349" spans="14:14">
      <c r="N349" s="6"/>
    </row>
    <row r="350" spans="14:14">
      <c r="N350" s="6"/>
    </row>
    <row r="351" spans="14:14">
      <c r="N351" s="6"/>
    </row>
    <row r="352" spans="14:14">
      <c r="N352" s="6"/>
    </row>
    <row r="353" spans="14:14">
      <c r="N353" s="6"/>
    </row>
    <row r="354" spans="14:14">
      <c r="N354" s="6"/>
    </row>
    <row r="355" spans="14:14">
      <c r="N355" s="6"/>
    </row>
    <row r="356" spans="14:14">
      <c r="N356" s="6"/>
    </row>
    <row r="357" spans="14:14">
      <c r="N357" s="6"/>
    </row>
    <row r="358" spans="14:14">
      <c r="N358" s="6"/>
    </row>
    <row r="359" spans="14:14">
      <c r="N359" s="6"/>
    </row>
    <row r="360" spans="14:14">
      <c r="N360" s="6"/>
    </row>
    <row r="361" spans="14:14">
      <c r="N361" s="6"/>
    </row>
    <row r="362" spans="14:14">
      <c r="N362" s="6"/>
    </row>
    <row r="363" spans="14:14">
      <c r="N363" s="6"/>
    </row>
    <row r="364" spans="14:14">
      <c r="N364" s="6"/>
    </row>
    <row r="365" spans="14:14">
      <c r="N365" s="6"/>
    </row>
    <row r="366" spans="14:14">
      <c r="N366" s="6"/>
    </row>
    <row r="367" spans="14:14">
      <c r="N367" s="6"/>
    </row>
    <row r="368" spans="14:14">
      <c r="N368" s="6"/>
    </row>
    <row r="369" spans="14:14">
      <c r="N369" s="6"/>
    </row>
    <row r="370" spans="14:14">
      <c r="N370" s="6"/>
    </row>
    <row r="371" spans="14:14">
      <c r="N371" s="6"/>
    </row>
    <row r="372" spans="14:14">
      <c r="N372" s="6"/>
    </row>
    <row r="373" spans="14:14">
      <c r="N373" s="6"/>
    </row>
    <row r="374" spans="14:14">
      <c r="N374" s="6"/>
    </row>
    <row r="375" spans="14:14">
      <c r="N375" s="6"/>
    </row>
    <row r="376" spans="14:14">
      <c r="N376" s="6"/>
    </row>
    <row r="377" spans="14:14">
      <c r="N377" s="6"/>
    </row>
    <row r="378" spans="14:14">
      <c r="N378" s="6"/>
    </row>
    <row r="379" spans="14:14">
      <c r="N379" s="6"/>
    </row>
    <row r="380" spans="14:14">
      <c r="N380" s="6"/>
    </row>
    <row r="381" spans="14:14">
      <c r="N381" s="6"/>
    </row>
    <row r="382" spans="14:14">
      <c r="N382" s="6"/>
    </row>
    <row r="383" spans="14:14">
      <c r="N383" s="6"/>
    </row>
    <row r="384" spans="14:14">
      <c r="N384" s="6"/>
    </row>
    <row r="385" spans="14:14">
      <c r="N385" s="6"/>
    </row>
    <row r="386" spans="14:14">
      <c r="N386" s="6"/>
    </row>
    <row r="387" spans="14:14">
      <c r="N387" s="6"/>
    </row>
    <row r="388" spans="14:14">
      <c r="N388" s="6"/>
    </row>
    <row r="389" spans="14:14">
      <c r="N389" s="6"/>
    </row>
    <row r="390" spans="14:14">
      <c r="N390" s="6"/>
    </row>
    <row r="391" spans="14:14">
      <c r="N391" s="6"/>
    </row>
    <row r="392" spans="14:14">
      <c r="N392" s="6"/>
    </row>
    <row r="393" spans="14:14">
      <c r="N393" s="6"/>
    </row>
    <row r="394" spans="14:14">
      <c r="N394" s="6"/>
    </row>
    <row r="395" spans="14:14">
      <c r="N395" s="6"/>
    </row>
    <row r="396" spans="14:14">
      <c r="N396" s="6"/>
    </row>
    <row r="397" spans="14:14">
      <c r="N397" s="6"/>
    </row>
    <row r="398" spans="14:14">
      <c r="N398" s="6"/>
    </row>
    <row r="399" spans="14:14">
      <c r="N399" s="6"/>
    </row>
    <row r="400" spans="14:14">
      <c r="N400" s="6"/>
    </row>
    <row r="401" spans="1:14" s="40" customFormat="1">
      <c r="A401" s="19"/>
      <c r="B401" s="3"/>
      <c r="C401" s="3"/>
      <c r="D401" s="3"/>
      <c r="E401" s="37"/>
      <c r="F401" s="37"/>
      <c r="G401" s="37"/>
      <c r="H401" s="37"/>
      <c r="I401" s="37"/>
      <c r="J401" s="37"/>
      <c r="K401" s="37"/>
      <c r="L401" s="37"/>
      <c r="M401" s="37"/>
      <c r="N401" s="39"/>
    </row>
    <row r="402" spans="1:14">
      <c r="N402" s="6"/>
    </row>
    <row r="403" spans="1:14" ht="14.1" customHeight="1">
      <c r="N403" s="6"/>
    </row>
    <row r="404" spans="1:14">
      <c r="N404" s="6"/>
    </row>
    <row r="405" spans="1:14">
      <c r="N405" s="6"/>
    </row>
    <row r="406" spans="1:14">
      <c r="N406" s="6"/>
    </row>
    <row r="407" spans="1:14">
      <c r="N407" s="6"/>
    </row>
    <row r="408" spans="1:14">
      <c r="N408" s="6"/>
    </row>
    <row r="409" spans="1:14">
      <c r="N409" s="6"/>
    </row>
    <row r="410" spans="1:14">
      <c r="N410" s="6"/>
    </row>
    <row r="411" spans="1:14" s="40" customFormat="1">
      <c r="A411" s="19"/>
      <c r="B411" s="3"/>
      <c r="C411" s="3"/>
      <c r="D411" s="3"/>
      <c r="E411" s="37"/>
      <c r="F411" s="37"/>
      <c r="G411" s="37"/>
      <c r="H411" s="37"/>
      <c r="I411" s="37"/>
      <c r="J411" s="37"/>
      <c r="K411" s="37"/>
      <c r="L411" s="37"/>
      <c r="M411" s="37"/>
      <c r="N411" s="39"/>
    </row>
    <row r="412" spans="1:14">
      <c r="N412" s="6"/>
    </row>
    <row r="413" spans="1:14" s="40" customFormat="1">
      <c r="A413" s="19"/>
      <c r="B413" s="3"/>
      <c r="C413" s="3"/>
      <c r="D413" s="3"/>
      <c r="E413" s="37"/>
      <c r="F413" s="37"/>
      <c r="G413" s="37"/>
      <c r="H413" s="37"/>
      <c r="I413" s="37"/>
      <c r="J413" s="37"/>
      <c r="K413" s="37"/>
      <c r="L413" s="37"/>
      <c r="M413" s="37"/>
      <c r="N413" s="39"/>
    </row>
    <row r="414" spans="1:14">
      <c r="N414" s="6"/>
    </row>
    <row r="415" spans="1:14">
      <c r="N415" s="6"/>
    </row>
    <row r="416" spans="1:14">
      <c r="N416" s="6"/>
    </row>
    <row r="417" spans="1:14" s="40" customFormat="1">
      <c r="A417" s="19"/>
      <c r="B417" s="3"/>
      <c r="C417" s="3"/>
      <c r="D417" s="3"/>
      <c r="E417" s="37"/>
      <c r="F417" s="37"/>
      <c r="G417" s="37"/>
      <c r="H417" s="37"/>
      <c r="I417" s="37"/>
      <c r="J417" s="37"/>
      <c r="K417" s="37"/>
      <c r="L417" s="37"/>
      <c r="M417" s="37"/>
      <c r="N417" s="39"/>
    </row>
    <row r="418" spans="1:14">
      <c r="N418" s="6"/>
    </row>
    <row r="419" spans="1:14" s="40" customFormat="1">
      <c r="A419" s="19"/>
      <c r="B419" s="3"/>
      <c r="C419" s="3"/>
      <c r="D419" s="3"/>
      <c r="E419" s="37"/>
      <c r="F419" s="37"/>
      <c r="G419" s="37"/>
      <c r="H419" s="37"/>
      <c r="I419" s="37"/>
      <c r="J419" s="37"/>
      <c r="K419" s="37"/>
      <c r="L419" s="37"/>
      <c r="M419" s="37"/>
      <c r="N419" s="39"/>
    </row>
    <row r="420" spans="1:14">
      <c r="N420" s="6"/>
    </row>
    <row r="421" spans="1:14" s="40" customFormat="1">
      <c r="A421" s="19"/>
      <c r="B421" s="3"/>
      <c r="C421" s="3"/>
      <c r="D421" s="3"/>
      <c r="E421" s="37"/>
      <c r="F421" s="37"/>
      <c r="G421" s="37"/>
      <c r="H421" s="37"/>
      <c r="I421" s="37"/>
      <c r="J421" s="37"/>
      <c r="K421" s="37"/>
      <c r="L421" s="37"/>
      <c r="M421" s="37"/>
      <c r="N421" s="39"/>
    </row>
    <row r="422" spans="1:14">
      <c r="N422" s="6"/>
    </row>
    <row r="423" spans="1:14">
      <c r="N423" s="6"/>
    </row>
    <row r="424" spans="1:14">
      <c r="N424" s="6"/>
    </row>
    <row r="425" spans="1:14">
      <c r="N425" s="6"/>
    </row>
    <row r="426" spans="1:14">
      <c r="N426" s="6"/>
    </row>
    <row r="427" spans="1:14">
      <c r="N427" s="6"/>
    </row>
    <row r="428" spans="1:14">
      <c r="N428" s="6"/>
    </row>
    <row r="429" spans="1:14" s="40" customFormat="1">
      <c r="A429" s="19"/>
      <c r="B429" s="3"/>
      <c r="C429" s="3"/>
      <c r="D429" s="3"/>
      <c r="E429" s="37"/>
      <c r="F429" s="37"/>
      <c r="G429" s="37"/>
      <c r="H429" s="37"/>
      <c r="I429" s="37"/>
      <c r="J429" s="37"/>
      <c r="K429" s="37"/>
      <c r="L429" s="37"/>
      <c r="M429" s="37"/>
      <c r="N429" s="39"/>
    </row>
    <row r="430" spans="1:14">
      <c r="N430" s="6"/>
    </row>
    <row r="431" spans="1:14">
      <c r="N431" s="6"/>
    </row>
    <row r="432" spans="1:14">
      <c r="N432" s="6"/>
    </row>
    <row r="433" spans="1:14">
      <c r="N433" s="6"/>
    </row>
    <row r="434" spans="1:14">
      <c r="N434" s="6"/>
    </row>
    <row r="435" spans="1:14">
      <c r="N435" s="6"/>
    </row>
    <row r="436" spans="1:14">
      <c r="N436" s="6"/>
    </row>
    <row r="437" spans="1:14">
      <c r="N437" s="6"/>
    </row>
    <row r="438" spans="1:14">
      <c r="N438" s="6"/>
    </row>
    <row r="439" spans="1:14">
      <c r="N439" s="6"/>
    </row>
    <row r="440" spans="1:14">
      <c r="N440" s="6"/>
    </row>
    <row r="441" spans="1:14" s="40" customFormat="1">
      <c r="A441" s="19"/>
      <c r="B441" s="3"/>
      <c r="C441" s="3"/>
      <c r="D441" s="3"/>
      <c r="E441" s="37"/>
      <c r="F441" s="37"/>
      <c r="G441" s="37"/>
      <c r="H441" s="37"/>
      <c r="I441" s="37"/>
      <c r="J441" s="37"/>
      <c r="K441" s="37"/>
      <c r="L441" s="37"/>
      <c r="M441" s="37"/>
      <c r="N441" s="39"/>
    </row>
    <row r="442" spans="1:14">
      <c r="N442" s="6"/>
    </row>
    <row r="443" spans="1:14" s="40" customFormat="1">
      <c r="A443" s="19"/>
      <c r="B443" s="3"/>
      <c r="C443" s="3"/>
      <c r="D443" s="3"/>
      <c r="E443" s="37"/>
      <c r="F443" s="37"/>
      <c r="G443" s="37"/>
      <c r="H443" s="37"/>
      <c r="I443" s="37"/>
      <c r="J443" s="37"/>
      <c r="K443" s="37"/>
      <c r="L443" s="37"/>
      <c r="M443" s="37"/>
      <c r="N443" s="39"/>
    </row>
    <row r="444" spans="1:14">
      <c r="N444" s="6"/>
    </row>
    <row r="445" spans="1:14" s="40" customFormat="1">
      <c r="A445" s="19"/>
      <c r="B445" s="3"/>
      <c r="C445" s="3"/>
      <c r="D445" s="3"/>
      <c r="E445" s="37"/>
      <c r="F445" s="37"/>
      <c r="G445" s="37"/>
      <c r="H445" s="37"/>
      <c r="I445" s="37"/>
      <c r="J445" s="37"/>
      <c r="K445" s="37"/>
      <c r="L445" s="37"/>
      <c r="M445" s="37"/>
      <c r="N445" s="39"/>
    </row>
    <row r="446" spans="1:14">
      <c r="N446" s="6"/>
    </row>
    <row r="447" spans="1:14" s="40" customFormat="1">
      <c r="A447" s="19"/>
      <c r="B447" s="3"/>
      <c r="C447" s="3"/>
      <c r="D447" s="3"/>
      <c r="E447" s="37"/>
      <c r="F447" s="37"/>
      <c r="G447" s="37"/>
      <c r="H447" s="37"/>
      <c r="I447" s="37"/>
      <c r="J447" s="37"/>
      <c r="K447" s="37"/>
      <c r="L447" s="37"/>
      <c r="M447" s="37"/>
      <c r="N447" s="39"/>
    </row>
    <row r="448" spans="1:14">
      <c r="N448" s="6"/>
    </row>
    <row r="449" spans="1:14" s="40" customFormat="1">
      <c r="A449" s="19"/>
      <c r="B449" s="3"/>
      <c r="C449" s="3"/>
      <c r="D449" s="3"/>
      <c r="E449" s="37"/>
      <c r="F449" s="37"/>
      <c r="G449" s="37"/>
      <c r="H449" s="37"/>
      <c r="I449" s="37"/>
      <c r="J449" s="37"/>
      <c r="K449" s="37"/>
      <c r="L449" s="37"/>
      <c r="M449" s="37"/>
      <c r="N449" s="39"/>
    </row>
    <row r="450" spans="1:14">
      <c r="N450" s="6"/>
    </row>
    <row r="451" spans="1:14">
      <c r="N451" s="6"/>
    </row>
    <row r="452" spans="1:14">
      <c r="N452" s="6"/>
    </row>
    <row r="453" spans="1:14" s="40" customFormat="1">
      <c r="A453" s="19"/>
      <c r="B453" s="3"/>
      <c r="C453" s="3"/>
      <c r="D453" s="3"/>
      <c r="E453" s="37"/>
      <c r="F453" s="37"/>
      <c r="G453" s="37"/>
      <c r="H453" s="37"/>
      <c r="I453" s="37"/>
      <c r="J453" s="37"/>
      <c r="K453" s="37"/>
      <c r="L453" s="37"/>
      <c r="M453" s="37"/>
      <c r="N453" s="39"/>
    </row>
    <row r="454" spans="1:14">
      <c r="N454" s="6"/>
    </row>
    <row r="455" spans="1:14">
      <c r="N455" s="6"/>
    </row>
    <row r="456" spans="1:14">
      <c r="N456" s="6"/>
    </row>
    <row r="457" spans="1:14" s="40" customFormat="1">
      <c r="A457" s="19"/>
      <c r="B457" s="3"/>
      <c r="C457" s="3"/>
      <c r="D457" s="3"/>
      <c r="E457" s="37"/>
      <c r="F457" s="37"/>
      <c r="G457" s="37"/>
      <c r="H457" s="37"/>
      <c r="I457" s="37"/>
      <c r="J457" s="37"/>
      <c r="K457" s="37"/>
      <c r="L457" s="37"/>
      <c r="M457" s="37"/>
      <c r="N457" s="39"/>
    </row>
    <row r="458" spans="1:14">
      <c r="N458" s="6"/>
    </row>
    <row r="459" spans="1:14">
      <c r="N459" s="6"/>
    </row>
    <row r="460" spans="1:14">
      <c r="N460" s="6"/>
    </row>
    <row r="461" spans="1:14" s="40" customFormat="1">
      <c r="A461" s="19"/>
      <c r="B461" s="3"/>
      <c r="C461" s="3"/>
      <c r="D461" s="3"/>
      <c r="E461" s="37"/>
      <c r="F461" s="37"/>
      <c r="G461" s="37"/>
      <c r="H461" s="37"/>
      <c r="I461" s="37"/>
      <c r="J461" s="37"/>
      <c r="K461" s="37"/>
      <c r="L461" s="37"/>
      <c r="M461" s="37"/>
      <c r="N461" s="39"/>
    </row>
    <row r="462" spans="1:14">
      <c r="N462" s="6"/>
    </row>
    <row r="463" spans="1:14" s="40" customFormat="1">
      <c r="A463" s="19"/>
      <c r="B463" s="3"/>
      <c r="C463" s="3"/>
      <c r="D463" s="3"/>
      <c r="E463" s="37"/>
      <c r="F463" s="37"/>
      <c r="G463" s="37"/>
      <c r="H463" s="37"/>
      <c r="I463" s="37"/>
      <c r="J463" s="37"/>
      <c r="K463" s="37"/>
      <c r="L463" s="37"/>
      <c r="M463" s="37"/>
      <c r="N463" s="39"/>
    </row>
    <row r="464" spans="1:14">
      <c r="N464" s="6"/>
    </row>
    <row r="465" spans="1:14" s="40" customFormat="1">
      <c r="A465" s="19"/>
      <c r="B465" s="3"/>
      <c r="C465" s="3"/>
      <c r="D465" s="3"/>
      <c r="E465" s="37"/>
      <c r="F465" s="37"/>
      <c r="G465" s="37"/>
      <c r="H465" s="37"/>
      <c r="I465" s="37"/>
      <c r="J465" s="37"/>
      <c r="K465" s="37"/>
      <c r="L465" s="37"/>
      <c r="M465" s="37"/>
      <c r="N465" s="39"/>
    </row>
    <row r="466" spans="1:14">
      <c r="N466" s="6"/>
    </row>
    <row r="467" spans="1:14">
      <c r="N467" s="6"/>
    </row>
    <row r="468" spans="1:14">
      <c r="N468" s="6"/>
    </row>
    <row r="469" spans="1:14">
      <c r="N469" s="6"/>
    </row>
    <row r="470" spans="1:14">
      <c r="N470" s="6"/>
    </row>
    <row r="471" spans="1:14">
      <c r="N471" s="6"/>
    </row>
    <row r="472" spans="1:14">
      <c r="N472" s="6"/>
    </row>
    <row r="473" spans="1:14">
      <c r="N473" s="6"/>
    </row>
    <row r="474" spans="1:14">
      <c r="N474" s="6"/>
    </row>
    <row r="475" spans="1:14" s="40" customFormat="1">
      <c r="A475" s="19"/>
      <c r="B475" s="3"/>
      <c r="C475" s="3"/>
      <c r="D475" s="3"/>
      <c r="E475" s="37"/>
      <c r="F475" s="37"/>
      <c r="G475" s="37"/>
      <c r="H475" s="37"/>
      <c r="I475" s="37"/>
      <c r="J475" s="37"/>
      <c r="K475" s="37"/>
      <c r="L475" s="37"/>
      <c r="M475" s="37"/>
      <c r="N475" s="39"/>
    </row>
    <row r="476" spans="1:14">
      <c r="N476" s="6"/>
    </row>
    <row r="477" spans="1:14">
      <c r="N477" s="6"/>
    </row>
    <row r="478" spans="1:14">
      <c r="N478" s="6"/>
    </row>
    <row r="479" spans="1:14">
      <c r="N479" s="6"/>
    </row>
    <row r="480" spans="1:14">
      <c r="N480" s="6"/>
    </row>
    <row r="481" spans="1:14">
      <c r="N481" s="6"/>
    </row>
    <row r="482" spans="1:14">
      <c r="N482" s="6"/>
    </row>
    <row r="483" spans="1:14">
      <c r="N483" s="6"/>
    </row>
    <row r="484" spans="1:14">
      <c r="N484" s="6"/>
    </row>
    <row r="485" spans="1:14">
      <c r="N485" s="6"/>
    </row>
    <row r="486" spans="1:14">
      <c r="N486" s="6"/>
    </row>
    <row r="487" spans="1:14" s="40" customFormat="1">
      <c r="A487" s="19"/>
      <c r="B487" s="3"/>
      <c r="C487" s="3"/>
      <c r="D487" s="3"/>
      <c r="E487" s="37"/>
      <c r="F487" s="37"/>
      <c r="G487" s="37"/>
      <c r="H487" s="37"/>
      <c r="I487" s="37"/>
      <c r="J487" s="37"/>
      <c r="K487" s="37"/>
      <c r="L487" s="37"/>
      <c r="M487" s="37"/>
      <c r="N487" s="39"/>
    </row>
    <row r="488" spans="1:14">
      <c r="N488" s="6"/>
    </row>
    <row r="489" spans="1:14" s="40" customFormat="1">
      <c r="A489" s="19"/>
      <c r="B489" s="3"/>
      <c r="C489" s="3"/>
      <c r="D489" s="3"/>
      <c r="E489" s="37"/>
      <c r="F489" s="37"/>
      <c r="G489" s="37"/>
      <c r="H489" s="37"/>
      <c r="I489" s="37"/>
      <c r="J489" s="37"/>
      <c r="K489" s="37"/>
      <c r="L489" s="37"/>
      <c r="M489" s="37"/>
      <c r="N489" s="39"/>
    </row>
    <row r="490" spans="1:14">
      <c r="N490" s="6"/>
    </row>
    <row r="491" spans="1:14" s="40" customFormat="1">
      <c r="A491" s="19"/>
      <c r="B491" s="3"/>
      <c r="C491" s="3"/>
      <c r="D491" s="3"/>
      <c r="E491" s="37"/>
      <c r="F491" s="37"/>
      <c r="G491" s="37"/>
      <c r="H491" s="37"/>
      <c r="I491" s="37"/>
      <c r="J491" s="37"/>
      <c r="K491" s="37"/>
      <c r="L491" s="37"/>
      <c r="M491" s="37"/>
      <c r="N491" s="39"/>
    </row>
    <row r="492" spans="1:14">
      <c r="N492" s="6"/>
    </row>
    <row r="493" spans="1:14" s="40" customFormat="1">
      <c r="A493" s="19"/>
      <c r="B493" s="3"/>
      <c r="C493" s="3"/>
      <c r="D493" s="3"/>
      <c r="E493" s="37"/>
      <c r="F493" s="37"/>
      <c r="G493" s="37"/>
      <c r="H493" s="37"/>
      <c r="I493" s="37"/>
      <c r="J493" s="37"/>
      <c r="K493" s="37"/>
      <c r="L493" s="37"/>
      <c r="M493" s="37"/>
      <c r="N493" s="39"/>
    </row>
    <row r="494" spans="1:14">
      <c r="N494" s="6"/>
    </row>
    <row r="495" spans="1:14">
      <c r="N495" s="6"/>
    </row>
    <row r="496" spans="1:14">
      <c r="N496" s="6"/>
    </row>
    <row r="497" spans="1:14">
      <c r="N497" s="6"/>
    </row>
    <row r="498" spans="1:14">
      <c r="N498" s="6"/>
    </row>
    <row r="499" spans="1:14">
      <c r="N499" s="6"/>
    </row>
    <row r="500" spans="1:14">
      <c r="N500" s="6"/>
    </row>
    <row r="501" spans="1:14">
      <c r="N501" s="6"/>
    </row>
    <row r="502" spans="1:14">
      <c r="N502" s="6"/>
    </row>
    <row r="503" spans="1:14">
      <c r="N503" s="6"/>
    </row>
    <row r="504" spans="1:14">
      <c r="N504" s="6"/>
    </row>
    <row r="505" spans="1:14">
      <c r="N505" s="6"/>
    </row>
    <row r="506" spans="1:14">
      <c r="N506" s="6"/>
    </row>
    <row r="507" spans="1:14" s="40" customFormat="1">
      <c r="A507" s="19"/>
      <c r="B507" s="3"/>
      <c r="C507" s="3"/>
      <c r="D507" s="3"/>
      <c r="E507" s="37"/>
      <c r="F507" s="37"/>
      <c r="G507" s="37"/>
      <c r="H507" s="37"/>
      <c r="I507" s="37"/>
      <c r="J507" s="37"/>
      <c r="K507" s="37"/>
      <c r="L507" s="37"/>
      <c r="M507" s="37"/>
      <c r="N507" s="39"/>
    </row>
    <row r="508" spans="1:14">
      <c r="N508" s="6"/>
    </row>
    <row r="509" spans="1:14" s="40" customFormat="1">
      <c r="A509" s="19"/>
      <c r="B509" s="3"/>
      <c r="C509" s="3"/>
      <c r="D509" s="3"/>
      <c r="E509" s="37"/>
      <c r="F509" s="37"/>
      <c r="G509" s="37"/>
      <c r="H509" s="37"/>
      <c r="I509" s="37"/>
      <c r="J509" s="37"/>
      <c r="K509" s="37"/>
      <c r="L509" s="37"/>
      <c r="M509" s="37"/>
      <c r="N509" s="39"/>
    </row>
    <row r="510" spans="1:14">
      <c r="N510" s="6"/>
    </row>
    <row r="511" spans="1:14">
      <c r="N511" s="6"/>
    </row>
    <row r="512" spans="1:14">
      <c r="N512" s="6"/>
    </row>
    <row r="513" spans="1:14" s="40" customFormat="1">
      <c r="A513" s="19"/>
      <c r="B513" s="3"/>
      <c r="C513" s="3"/>
      <c r="D513" s="3"/>
      <c r="E513" s="37"/>
      <c r="F513" s="37"/>
      <c r="G513" s="37"/>
      <c r="H513" s="37"/>
      <c r="I513" s="37"/>
      <c r="J513" s="37"/>
      <c r="K513" s="37"/>
      <c r="L513" s="37"/>
      <c r="M513" s="37"/>
      <c r="N513" s="39"/>
    </row>
    <row r="514" spans="1:14">
      <c r="N514" s="6"/>
    </row>
    <row r="515" spans="1:14" s="40" customFormat="1">
      <c r="A515" s="19"/>
      <c r="B515" s="3"/>
      <c r="C515" s="3"/>
      <c r="D515" s="3"/>
      <c r="E515" s="37"/>
      <c r="F515" s="37"/>
      <c r="G515" s="37"/>
      <c r="H515" s="37"/>
      <c r="I515" s="37"/>
      <c r="J515" s="37"/>
      <c r="K515" s="37"/>
      <c r="L515" s="37"/>
      <c r="M515" s="37"/>
      <c r="N515" s="39"/>
    </row>
    <row r="516" spans="1:14">
      <c r="N516" s="6"/>
    </row>
    <row r="517" spans="1:14">
      <c r="N517" s="6"/>
    </row>
    <row r="518" spans="1:14">
      <c r="N518" s="6"/>
    </row>
    <row r="519" spans="1:14" s="40" customFormat="1">
      <c r="A519" s="19"/>
      <c r="B519" s="3"/>
      <c r="C519" s="3"/>
      <c r="D519" s="3"/>
      <c r="E519" s="37"/>
      <c r="F519" s="37"/>
      <c r="G519" s="37"/>
      <c r="H519" s="37"/>
      <c r="I519" s="37"/>
      <c r="J519" s="37"/>
      <c r="K519" s="37"/>
      <c r="L519" s="37"/>
      <c r="M519" s="37"/>
      <c r="N519" s="39"/>
    </row>
    <row r="520" spans="1:14">
      <c r="N520" s="6"/>
    </row>
    <row r="521" spans="1:14" s="40" customFormat="1">
      <c r="A521" s="19"/>
      <c r="B521" s="3"/>
      <c r="C521" s="3"/>
      <c r="D521" s="3"/>
      <c r="E521" s="37"/>
      <c r="F521" s="37"/>
      <c r="G521" s="37"/>
      <c r="H521" s="37"/>
      <c r="I521" s="37"/>
      <c r="J521" s="37"/>
      <c r="K521" s="37"/>
      <c r="L521" s="37"/>
      <c r="M521" s="37"/>
      <c r="N521" s="39"/>
    </row>
    <row r="522" spans="1:14">
      <c r="N522" s="6"/>
    </row>
    <row r="523" spans="1:14">
      <c r="N523" s="6"/>
    </row>
    <row r="524" spans="1:14">
      <c r="N524" s="6"/>
    </row>
    <row r="525" spans="1:14">
      <c r="N525" s="6"/>
    </row>
    <row r="526" spans="1:14">
      <c r="N526" s="6"/>
    </row>
    <row r="527" spans="1:14">
      <c r="N527" s="6"/>
    </row>
    <row r="528" spans="1:14">
      <c r="N528" s="6"/>
    </row>
    <row r="529" spans="1:14">
      <c r="N529" s="6"/>
    </row>
    <row r="530" spans="1:14">
      <c r="N530" s="6"/>
    </row>
    <row r="531" spans="1:14">
      <c r="N531" s="6"/>
    </row>
    <row r="532" spans="1:14">
      <c r="N532" s="6"/>
    </row>
    <row r="533" spans="1:14">
      <c r="N533" s="6"/>
    </row>
    <row r="534" spans="1:14">
      <c r="N534" s="6"/>
    </row>
    <row r="535" spans="1:14">
      <c r="N535" s="6"/>
    </row>
    <row r="536" spans="1:14" customFormat="1">
      <c r="A536" s="19"/>
      <c r="B536" s="3"/>
      <c r="C536" s="3"/>
      <c r="D536" s="3"/>
      <c r="E536" s="37"/>
      <c r="F536" s="37"/>
      <c r="G536" s="37"/>
      <c r="H536" s="37"/>
      <c r="I536" s="37"/>
      <c r="J536" s="37"/>
      <c r="K536" s="37"/>
      <c r="L536" s="37"/>
      <c r="M536" s="37"/>
      <c r="N536" s="4"/>
    </row>
    <row r="537" spans="1:14" customFormat="1">
      <c r="A537" s="19"/>
      <c r="B537" s="3"/>
      <c r="C537" s="3"/>
      <c r="D537" s="3"/>
      <c r="E537" s="37"/>
      <c r="F537" s="37"/>
      <c r="G537" s="37"/>
      <c r="H537" s="37"/>
      <c r="I537" s="37"/>
      <c r="J537" s="37"/>
      <c r="K537" s="37"/>
      <c r="L537" s="37"/>
      <c r="M537" s="37"/>
      <c r="N537" s="4"/>
    </row>
    <row r="538" spans="1:14" customFormat="1">
      <c r="A538" s="19"/>
      <c r="B538" s="3"/>
      <c r="C538" s="3"/>
      <c r="D538" s="3"/>
      <c r="E538" s="37"/>
      <c r="F538" s="37"/>
      <c r="G538" s="37"/>
      <c r="H538" s="37"/>
      <c r="I538" s="37"/>
      <c r="J538" s="37"/>
      <c r="K538" s="37"/>
      <c r="L538" s="37"/>
      <c r="M538" s="37"/>
      <c r="N538" s="4"/>
    </row>
    <row r="539" spans="1:14">
      <c r="N539" s="6"/>
    </row>
    <row r="540" spans="1:14">
      <c r="N540" s="6"/>
    </row>
    <row r="541" spans="1:14">
      <c r="N541" s="6"/>
    </row>
    <row r="542" spans="1:14">
      <c r="N542" s="6"/>
    </row>
    <row r="543" spans="1:14">
      <c r="N543" s="6"/>
    </row>
    <row r="544" spans="1:14">
      <c r="N544" s="6"/>
    </row>
    <row r="545" spans="14:14">
      <c r="N545" s="6"/>
    </row>
    <row r="546" spans="14:14">
      <c r="N546" s="6"/>
    </row>
    <row r="547" spans="14:14">
      <c r="N547" s="6"/>
    </row>
    <row r="548" spans="14:14">
      <c r="N548" s="6"/>
    </row>
    <row r="549" spans="14:14">
      <c r="N549" s="6"/>
    </row>
    <row r="550" spans="14:14">
      <c r="N550" s="6"/>
    </row>
    <row r="551" spans="14:14">
      <c r="N551" s="6"/>
    </row>
    <row r="552" spans="14:14">
      <c r="N552" s="6"/>
    </row>
    <row r="553" spans="14:14">
      <c r="N553" s="6"/>
    </row>
    <row r="554" spans="14:14">
      <c r="N554" s="6"/>
    </row>
    <row r="555" spans="14:14">
      <c r="N555" s="6"/>
    </row>
    <row r="556" spans="14:14">
      <c r="N556" s="6"/>
    </row>
    <row r="557" spans="14:14">
      <c r="N557" s="6"/>
    </row>
    <row r="558" spans="14:14">
      <c r="N558" s="6"/>
    </row>
    <row r="559" spans="14:14">
      <c r="N559" s="6"/>
    </row>
    <row r="560" spans="14:14">
      <c r="N560" s="6"/>
    </row>
    <row r="561" spans="14:14">
      <c r="N561" s="6"/>
    </row>
    <row r="562" spans="14:14">
      <c r="N562" s="6"/>
    </row>
    <row r="563" spans="14:14">
      <c r="N563" s="6"/>
    </row>
    <row r="564" spans="14:14">
      <c r="N564" s="6"/>
    </row>
    <row r="565" spans="14:14">
      <c r="N565" s="6"/>
    </row>
    <row r="566" spans="14:14">
      <c r="N566" s="6"/>
    </row>
    <row r="567" spans="14:14">
      <c r="N567" s="6"/>
    </row>
    <row r="568" spans="14:14">
      <c r="N568" s="6"/>
    </row>
    <row r="569" spans="14:14">
      <c r="N569" s="6"/>
    </row>
    <row r="570" spans="14:14">
      <c r="N570" s="6"/>
    </row>
    <row r="571" spans="14:14">
      <c r="N571" s="6"/>
    </row>
    <row r="572" spans="14:14">
      <c r="N572" s="6"/>
    </row>
    <row r="573" spans="14:14">
      <c r="N573" s="6"/>
    </row>
    <row r="574" spans="14:14">
      <c r="N574" s="6"/>
    </row>
    <row r="575" spans="14:14">
      <c r="N575" s="6"/>
    </row>
    <row r="576" spans="14:14">
      <c r="N576" s="6"/>
    </row>
    <row r="577" spans="14:14">
      <c r="N577" s="6"/>
    </row>
    <row r="578" spans="14:14">
      <c r="N578" s="6"/>
    </row>
    <row r="579" spans="14:14">
      <c r="N579" s="6"/>
    </row>
    <row r="580" spans="14:14">
      <c r="N580" s="6"/>
    </row>
    <row r="581" spans="14:14">
      <c r="N581" s="6"/>
    </row>
    <row r="582" spans="14:14">
      <c r="N582" s="6"/>
    </row>
    <row r="583" spans="14:14">
      <c r="N583" s="6"/>
    </row>
    <row r="584" spans="14:14">
      <c r="N584" s="6"/>
    </row>
    <row r="585" spans="14:14">
      <c r="N585" s="6"/>
    </row>
    <row r="586" spans="14:14">
      <c r="N586" s="6"/>
    </row>
    <row r="587" spans="14:14">
      <c r="N587" s="6"/>
    </row>
    <row r="588" spans="14:14">
      <c r="N588" s="6"/>
    </row>
    <row r="589" spans="14:14">
      <c r="N589" s="6"/>
    </row>
    <row r="590" spans="14:14">
      <c r="N590" s="6"/>
    </row>
    <row r="591" spans="14:14">
      <c r="N591" s="6"/>
    </row>
    <row r="592" spans="14:14">
      <c r="N592" s="6"/>
    </row>
    <row r="593" spans="14:14">
      <c r="N593" s="6"/>
    </row>
    <row r="594" spans="14:14">
      <c r="N594" s="6"/>
    </row>
    <row r="595" spans="14:14">
      <c r="N595" s="6"/>
    </row>
    <row r="596" spans="14:14">
      <c r="N596" s="6"/>
    </row>
    <row r="597" spans="14:14">
      <c r="N597" s="6"/>
    </row>
    <row r="598" spans="14:14">
      <c r="N598" s="6"/>
    </row>
    <row r="599" spans="14:14">
      <c r="N599" s="6"/>
    </row>
    <row r="600" spans="14:14">
      <c r="N600" s="6"/>
    </row>
    <row r="601" spans="14:14">
      <c r="N601" s="6"/>
    </row>
    <row r="602" spans="14:14">
      <c r="N602" s="6"/>
    </row>
    <row r="603" spans="14:14">
      <c r="N603" s="6"/>
    </row>
    <row r="604" spans="14:14">
      <c r="N604" s="6"/>
    </row>
    <row r="605" spans="14:14">
      <c r="N605" s="6"/>
    </row>
    <row r="606" spans="14:14">
      <c r="N606" s="6"/>
    </row>
    <row r="607" spans="14:14">
      <c r="N607" s="6"/>
    </row>
    <row r="608" spans="14:14">
      <c r="N608" s="6"/>
    </row>
    <row r="609" spans="14:14">
      <c r="N609" s="6"/>
    </row>
    <row r="610" spans="14:14">
      <c r="N610" s="6"/>
    </row>
    <row r="611" spans="14:14">
      <c r="N611" s="6"/>
    </row>
    <row r="612" spans="14:14">
      <c r="N612" s="6"/>
    </row>
    <row r="613" spans="14:14">
      <c r="N613" s="6"/>
    </row>
    <row r="614" spans="14:14">
      <c r="N614" s="6"/>
    </row>
    <row r="615" spans="14:14">
      <c r="N615" s="6"/>
    </row>
    <row r="616" spans="14:14">
      <c r="N616" s="6"/>
    </row>
    <row r="617" spans="14:14">
      <c r="N617" s="6"/>
    </row>
    <row r="618" spans="14:14">
      <c r="N618" s="6"/>
    </row>
    <row r="619" spans="14:14">
      <c r="N619" s="6"/>
    </row>
    <row r="620" spans="14:14">
      <c r="N620" s="6"/>
    </row>
    <row r="621" spans="14:14">
      <c r="N621" s="6"/>
    </row>
    <row r="622" spans="14:14">
      <c r="N622" s="6"/>
    </row>
    <row r="623" spans="14:14">
      <c r="N623" s="6"/>
    </row>
    <row r="624" spans="14:14">
      <c r="N624" s="6"/>
    </row>
    <row r="625" spans="14:14">
      <c r="N625" s="6"/>
    </row>
    <row r="626" spans="14:14">
      <c r="N626" s="6"/>
    </row>
    <row r="627" spans="14:14">
      <c r="N627" s="6"/>
    </row>
    <row r="628" spans="14:14">
      <c r="N628" s="6"/>
    </row>
    <row r="629" spans="14:14">
      <c r="N629" s="6"/>
    </row>
    <row r="630" spans="14:14">
      <c r="N630" s="6"/>
    </row>
    <row r="631" spans="14:14">
      <c r="N631" s="6"/>
    </row>
    <row r="632" spans="14:14">
      <c r="N632" s="6"/>
    </row>
    <row r="633" spans="14:14">
      <c r="N633" s="6"/>
    </row>
    <row r="634" spans="14:14">
      <c r="N634" s="6"/>
    </row>
    <row r="635" spans="14:14">
      <c r="N635" s="6"/>
    </row>
    <row r="636" spans="14:14">
      <c r="N636" s="6"/>
    </row>
    <row r="637" spans="14:14">
      <c r="N637" s="6"/>
    </row>
    <row r="638" spans="14:14">
      <c r="N638" s="6"/>
    </row>
    <row r="639" spans="14:14">
      <c r="N639" s="6"/>
    </row>
    <row r="640" spans="14:14">
      <c r="N640" s="6"/>
    </row>
    <row r="641" spans="14:14">
      <c r="N641" s="6"/>
    </row>
    <row r="642" spans="14:14">
      <c r="N642" s="6"/>
    </row>
    <row r="643" spans="14:14">
      <c r="N643" s="6"/>
    </row>
  </sheetData>
  <mergeCells count="1">
    <mergeCell ref="A65:D65"/>
  </mergeCells>
  <pageMargins left="0.19685039370078741" right="0.19685039370078741" top="0.19685039370078741" bottom="0.39370078740157483" header="0" footer="0.19685039370078741"/>
  <pageSetup paperSize="9" scale="89" fitToHeight="5" orientation="landscape"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207"/>
  <sheetViews>
    <sheetView view="pageBreakPreview" zoomScaleNormal="100" zoomScaleSheetLayoutView="100" workbookViewId="0">
      <selection activeCell="G47" sqref="G47"/>
    </sheetView>
  </sheetViews>
  <sheetFormatPr defaultColWidth="11.44140625" defaultRowHeight="13.2"/>
  <cols>
    <col min="1" max="1" width="5.6640625" customWidth="1"/>
    <col min="2" max="2" width="13" style="75" customWidth="1"/>
    <col min="3" max="3" width="23.88671875" style="55" customWidth="1"/>
    <col min="4" max="4" width="27.88671875" style="75" customWidth="1"/>
    <col min="5" max="13" width="10.6640625" style="75"/>
  </cols>
  <sheetData>
    <row r="1" spans="1:14" ht="13.8" thickBot="1">
      <c r="A1" s="14" t="s">
        <v>342</v>
      </c>
      <c r="B1" s="36"/>
      <c r="C1" s="51"/>
      <c r="D1" s="36" t="s">
        <v>584</v>
      </c>
      <c r="E1" s="36"/>
      <c r="F1" s="36"/>
      <c r="G1" s="36"/>
      <c r="H1" s="36"/>
      <c r="I1" s="36"/>
      <c r="J1" s="36"/>
      <c r="K1" s="36"/>
      <c r="L1" s="36"/>
      <c r="M1" s="36"/>
      <c r="N1" s="4"/>
    </row>
    <row r="2" spans="1:14" ht="26.4">
      <c r="A2" s="20" t="s">
        <v>1</v>
      </c>
      <c r="B2" s="11" t="s">
        <v>2</v>
      </c>
      <c r="C2" s="11" t="s">
        <v>13</v>
      </c>
      <c r="D2" s="11" t="s">
        <v>0</v>
      </c>
      <c r="E2" s="11" t="s">
        <v>4</v>
      </c>
      <c r="F2" s="11">
        <v>2020</v>
      </c>
      <c r="G2" s="11">
        <v>2021</v>
      </c>
      <c r="H2" s="11">
        <v>2022</v>
      </c>
      <c r="I2" s="11">
        <v>2023</v>
      </c>
      <c r="J2" s="11">
        <v>2024</v>
      </c>
      <c r="K2" s="11">
        <v>2025</v>
      </c>
      <c r="L2" s="11">
        <v>2026</v>
      </c>
      <c r="M2" s="11" t="s">
        <v>10</v>
      </c>
      <c r="N2" s="5"/>
    </row>
    <row r="3" spans="1:14">
      <c r="A3" s="188"/>
      <c r="B3" s="189"/>
      <c r="C3" s="189"/>
      <c r="D3" s="189"/>
      <c r="E3" s="189"/>
      <c r="F3" s="189"/>
      <c r="G3" s="189"/>
      <c r="H3" s="189"/>
      <c r="I3" s="189"/>
      <c r="J3" s="189"/>
      <c r="K3" s="189"/>
      <c r="L3" s="189"/>
      <c r="M3" s="189"/>
      <c r="N3" s="5"/>
    </row>
    <row r="4" spans="1:14">
      <c r="B4" s="28" t="s">
        <v>6</v>
      </c>
      <c r="C4" s="31"/>
      <c r="D4" s="31"/>
      <c r="E4" s="31"/>
      <c r="F4" s="31"/>
      <c r="G4" s="31"/>
      <c r="H4" s="31"/>
      <c r="I4" s="31"/>
      <c r="J4" s="31"/>
      <c r="K4" s="31"/>
      <c r="L4" s="31"/>
      <c r="M4" s="31"/>
    </row>
    <row r="5" spans="1:14" ht="26.4">
      <c r="A5" s="31"/>
      <c r="B5" s="190" t="s">
        <v>567</v>
      </c>
      <c r="C5" s="31"/>
      <c r="D5" s="31"/>
      <c r="E5" s="191"/>
      <c r="F5" s="191"/>
      <c r="G5" s="191"/>
      <c r="H5" s="191"/>
      <c r="I5" s="191"/>
      <c r="J5" s="191"/>
      <c r="K5" s="191"/>
      <c r="L5" s="191"/>
      <c r="M5" s="191"/>
    </row>
    <row r="6" spans="1:14" ht="26.4">
      <c r="A6" s="13">
        <v>1.1000000000000001</v>
      </c>
      <c r="B6" s="31" t="s">
        <v>568</v>
      </c>
      <c r="C6" s="31" t="s">
        <v>215</v>
      </c>
      <c r="D6" s="31" t="s">
        <v>216</v>
      </c>
      <c r="E6" s="191"/>
      <c r="F6" s="191"/>
      <c r="G6" s="191"/>
      <c r="H6" s="191"/>
      <c r="I6" s="191"/>
      <c r="J6" s="191"/>
      <c r="K6" s="191">
        <v>3000</v>
      </c>
      <c r="L6" s="191"/>
      <c r="M6" s="191">
        <v>3000</v>
      </c>
    </row>
    <row r="7" spans="1:14">
      <c r="A7" s="31"/>
      <c r="B7" s="31"/>
      <c r="C7" s="31"/>
      <c r="D7" s="31"/>
      <c r="E7" s="191"/>
      <c r="F7" s="191"/>
      <c r="G7" s="191"/>
      <c r="H7" s="191"/>
      <c r="I7" s="191"/>
      <c r="J7" s="191"/>
      <c r="K7" s="191"/>
      <c r="L7" s="191"/>
      <c r="M7" s="191"/>
    </row>
    <row r="8" spans="1:14">
      <c r="A8" s="31">
        <v>1.2</v>
      </c>
      <c r="B8" s="31"/>
      <c r="C8" s="31" t="s">
        <v>218</v>
      </c>
      <c r="D8" s="31" t="s">
        <v>217</v>
      </c>
      <c r="E8" s="191"/>
      <c r="F8" s="191">
        <v>250</v>
      </c>
      <c r="G8" s="191">
        <v>250</v>
      </c>
      <c r="H8" s="191">
        <v>250</v>
      </c>
      <c r="I8" s="191">
        <v>250</v>
      </c>
      <c r="J8" s="191">
        <v>250</v>
      </c>
      <c r="K8" s="191">
        <v>250</v>
      </c>
      <c r="L8" s="191">
        <v>250</v>
      </c>
      <c r="M8" s="191">
        <v>250</v>
      </c>
    </row>
    <row r="9" spans="1:14">
      <c r="A9" s="31"/>
      <c r="B9" s="31"/>
      <c r="C9" s="31"/>
      <c r="D9" s="31"/>
      <c r="E9" s="191"/>
      <c r="F9" s="191"/>
      <c r="G9" s="191"/>
      <c r="H9" s="191"/>
      <c r="I9" s="191"/>
      <c r="J9" s="191"/>
      <c r="K9" s="191"/>
      <c r="L9" s="191"/>
      <c r="M9" s="191"/>
    </row>
    <row r="10" spans="1:14" ht="92.4">
      <c r="A10" s="31">
        <v>1.3</v>
      </c>
      <c r="B10" s="31"/>
      <c r="C10" s="31" t="s">
        <v>219</v>
      </c>
      <c r="D10" s="31" t="s">
        <v>569</v>
      </c>
      <c r="E10" s="191" t="s">
        <v>583</v>
      </c>
      <c r="F10" s="191">
        <v>50</v>
      </c>
      <c r="G10" s="191"/>
      <c r="H10" s="191"/>
      <c r="I10" s="191"/>
      <c r="J10" s="191"/>
      <c r="K10" s="191" t="s">
        <v>570</v>
      </c>
      <c r="L10" s="191"/>
      <c r="M10" s="191" t="s">
        <v>324</v>
      </c>
    </row>
    <row r="11" spans="1:14" ht="26.4">
      <c r="A11" s="31"/>
      <c r="B11" s="31" t="s">
        <v>571</v>
      </c>
      <c r="C11" s="31"/>
      <c r="D11" s="31"/>
      <c r="E11" s="191"/>
      <c r="F11" s="191"/>
      <c r="G11" s="191"/>
      <c r="H11" s="191"/>
      <c r="I11" s="191"/>
      <c r="J11" s="191"/>
      <c r="K11" s="191"/>
      <c r="L11" s="191"/>
      <c r="M11" s="191"/>
    </row>
    <row r="12" spans="1:14" ht="66">
      <c r="A12" s="31">
        <v>1.4</v>
      </c>
      <c r="B12" s="31"/>
      <c r="C12" s="31" t="s">
        <v>220</v>
      </c>
      <c r="D12" s="31" t="s">
        <v>574</v>
      </c>
      <c r="E12" s="191" t="s">
        <v>583</v>
      </c>
      <c r="F12" s="191">
        <v>200</v>
      </c>
      <c r="G12" s="191"/>
      <c r="H12" s="191" t="s">
        <v>583</v>
      </c>
      <c r="I12" s="191">
        <v>250</v>
      </c>
      <c r="J12" s="191"/>
      <c r="K12" s="191" t="s">
        <v>583</v>
      </c>
      <c r="L12" s="191">
        <v>250</v>
      </c>
      <c r="M12" s="191" t="s">
        <v>583</v>
      </c>
    </row>
    <row r="13" spans="1:14">
      <c r="A13" s="31"/>
      <c r="B13" s="31"/>
      <c r="C13" s="31"/>
      <c r="D13" s="31"/>
      <c r="E13" s="191"/>
      <c r="F13" s="191"/>
      <c r="G13" s="191"/>
      <c r="H13" s="191"/>
      <c r="I13" s="191"/>
      <c r="J13" s="191"/>
      <c r="K13" s="191"/>
      <c r="L13" s="191"/>
      <c r="M13" s="191"/>
    </row>
    <row r="14" spans="1:14" ht="39.6">
      <c r="A14" s="31">
        <v>1.5</v>
      </c>
      <c r="B14" s="31"/>
      <c r="C14" s="31" t="s">
        <v>221</v>
      </c>
      <c r="D14" s="31" t="s">
        <v>222</v>
      </c>
      <c r="E14" s="191" t="s">
        <v>583</v>
      </c>
      <c r="F14" s="191"/>
      <c r="G14" s="191">
        <v>120</v>
      </c>
      <c r="H14" s="191"/>
      <c r="I14" s="191">
        <v>120</v>
      </c>
      <c r="J14" s="191"/>
      <c r="K14" s="191">
        <v>120</v>
      </c>
      <c r="L14" s="191"/>
      <c r="M14" s="191">
        <v>240</v>
      </c>
    </row>
    <row r="15" spans="1:14">
      <c r="A15" s="31"/>
      <c r="B15" s="31"/>
      <c r="C15" s="31"/>
      <c r="D15" s="31"/>
      <c r="E15" s="191"/>
      <c r="F15" s="191"/>
      <c r="G15" s="191"/>
      <c r="H15" s="191"/>
      <c r="I15" s="191"/>
      <c r="J15" s="191"/>
      <c r="K15" s="191"/>
      <c r="L15" s="191"/>
      <c r="M15" s="191"/>
    </row>
    <row r="16" spans="1:14" ht="39.6">
      <c r="A16" s="31">
        <v>1.6</v>
      </c>
      <c r="B16" s="31"/>
      <c r="C16" s="31" t="s">
        <v>223</v>
      </c>
      <c r="D16" s="31" t="s">
        <v>575</v>
      </c>
      <c r="E16" s="191" t="s">
        <v>583</v>
      </c>
      <c r="F16" s="191" t="s">
        <v>583</v>
      </c>
      <c r="G16" s="191">
        <v>1500</v>
      </c>
      <c r="H16" s="191" t="s">
        <v>583</v>
      </c>
      <c r="I16" s="191" t="s">
        <v>583</v>
      </c>
      <c r="J16" s="191" t="s">
        <v>583</v>
      </c>
      <c r="K16" s="191" t="s">
        <v>583</v>
      </c>
      <c r="L16" s="191" t="s">
        <v>583</v>
      </c>
      <c r="M16" s="191" t="s">
        <v>583</v>
      </c>
    </row>
    <row r="17" spans="1:13">
      <c r="A17" s="31"/>
      <c r="B17" s="31"/>
      <c r="C17" s="31"/>
      <c r="D17" s="31"/>
      <c r="E17" s="191"/>
      <c r="F17" s="191"/>
      <c r="G17" s="191"/>
      <c r="H17" s="191"/>
      <c r="I17" s="191"/>
      <c r="J17" s="191"/>
      <c r="K17" s="191"/>
      <c r="L17" s="191"/>
      <c r="M17" s="191"/>
    </row>
    <row r="18" spans="1:13" ht="52.8">
      <c r="A18" s="31">
        <v>1.7</v>
      </c>
      <c r="B18" s="31"/>
      <c r="C18" s="31" t="s">
        <v>224</v>
      </c>
      <c r="D18" s="31" t="s">
        <v>576</v>
      </c>
      <c r="E18" s="191" t="s">
        <v>583</v>
      </c>
      <c r="F18" s="191">
        <v>320</v>
      </c>
      <c r="G18" s="191" t="s">
        <v>583</v>
      </c>
      <c r="H18" s="191"/>
      <c r="I18" s="191" t="s">
        <v>583</v>
      </c>
      <c r="J18" s="191"/>
      <c r="K18" s="191" t="s">
        <v>583</v>
      </c>
      <c r="L18" s="191"/>
      <c r="M18" s="191" t="s">
        <v>583</v>
      </c>
    </row>
    <row r="19" spans="1:13">
      <c r="A19" s="31"/>
      <c r="B19" s="31"/>
      <c r="C19" s="31"/>
      <c r="D19" s="31"/>
      <c r="E19" s="191"/>
      <c r="F19" s="191"/>
      <c r="G19" s="191"/>
      <c r="H19" s="191"/>
      <c r="I19" s="191"/>
      <c r="J19" s="191"/>
      <c r="K19" s="191"/>
      <c r="L19" s="191"/>
      <c r="M19" s="191"/>
    </row>
    <row r="20" spans="1:13">
      <c r="A20" s="31"/>
      <c r="B20" s="111" t="s">
        <v>225</v>
      </c>
      <c r="C20" s="31"/>
      <c r="D20" s="31"/>
      <c r="E20" s="191"/>
      <c r="F20" s="191"/>
      <c r="G20" s="191"/>
      <c r="H20" s="191"/>
      <c r="I20" s="191"/>
      <c r="J20" s="191"/>
      <c r="K20" s="191"/>
      <c r="L20" s="191"/>
      <c r="M20" s="191"/>
    </row>
    <row r="21" spans="1:13">
      <c r="A21" s="31">
        <v>1.8</v>
      </c>
      <c r="B21" s="31"/>
      <c r="C21" s="31" t="s">
        <v>226</v>
      </c>
      <c r="D21" s="31" t="s">
        <v>227</v>
      </c>
      <c r="E21" s="191" t="s">
        <v>583</v>
      </c>
      <c r="F21" s="191">
        <v>420</v>
      </c>
      <c r="G21" s="191" t="s">
        <v>583</v>
      </c>
      <c r="H21" s="191"/>
      <c r="I21" s="191">
        <v>420</v>
      </c>
      <c r="J21" s="191"/>
      <c r="K21" s="191" t="s">
        <v>583</v>
      </c>
      <c r="L21" s="191">
        <v>420</v>
      </c>
      <c r="M21" s="191">
        <v>420</v>
      </c>
    </row>
    <row r="22" spans="1:13">
      <c r="A22" s="31"/>
      <c r="B22" s="31"/>
      <c r="C22" s="31"/>
      <c r="D22" s="31"/>
      <c r="E22" s="191"/>
      <c r="F22" s="191"/>
      <c r="G22" s="191"/>
      <c r="H22" s="191"/>
      <c r="I22" s="191"/>
      <c r="J22" s="191"/>
      <c r="K22" s="191"/>
      <c r="L22" s="191"/>
      <c r="M22" s="191"/>
    </row>
    <row r="23" spans="1:13" ht="52.8">
      <c r="A23" s="31">
        <v>1.9</v>
      </c>
      <c r="B23" s="31"/>
      <c r="C23" s="31" t="s">
        <v>228</v>
      </c>
      <c r="D23" s="31" t="s">
        <v>229</v>
      </c>
      <c r="E23" s="191" t="s">
        <v>583</v>
      </c>
      <c r="F23" s="191">
        <v>250</v>
      </c>
      <c r="G23" s="191"/>
      <c r="H23" s="191" t="s">
        <v>583</v>
      </c>
      <c r="I23" s="191">
        <v>250</v>
      </c>
      <c r="J23" s="191"/>
      <c r="K23" s="191" t="s">
        <v>583</v>
      </c>
      <c r="L23" s="191">
        <v>250</v>
      </c>
      <c r="M23" s="191">
        <v>250</v>
      </c>
    </row>
    <row r="24" spans="1:13">
      <c r="A24" s="31"/>
      <c r="B24" s="31"/>
      <c r="C24" s="31"/>
      <c r="D24" s="31"/>
      <c r="E24" s="191"/>
      <c r="F24" s="191"/>
      <c r="G24" s="191"/>
      <c r="H24" s="191"/>
      <c r="I24" s="191"/>
      <c r="J24" s="191"/>
      <c r="K24" s="191"/>
      <c r="L24" s="191"/>
      <c r="M24" s="191"/>
    </row>
    <row r="25" spans="1:13" ht="39.6">
      <c r="A25" s="192">
        <v>1.1000000000000001</v>
      </c>
      <c r="B25" s="31"/>
      <c r="C25" s="31" t="s">
        <v>230</v>
      </c>
      <c r="D25" s="31" t="s">
        <v>231</v>
      </c>
      <c r="E25" s="191" t="s">
        <v>583</v>
      </c>
      <c r="F25" s="191"/>
      <c r="G25" s="191"/>
      <c r="H25" s="191"/>
      <c r="I25" s="191"/>
      <c r="J25" s="191"/>
      <c r="K25" s="191"/>
      <c r="L25" s="191"/>
      <c r="M25" s="191"/>
    </row>
    <row r="26" spans="1:13">
      <c r="A26" s="31"/>
      <c r="B26" s="31"/>
      <c r="C26" s="31"/>
      <c r="D26" s="31"/>
      <c r="E26" s="191"/>
      <c r="F26" s="191"/>
      <c r="G26" s="191"/>
      <c r="H26" s="191"/>
      <c r="I26" s="191"/>
      <c r="J26" s="191"/>
      <c r="K26" s="191"/>
      <c r="L26" s="191"/>
      <c r="M26" s="191"/>
    </row>
    <row r="27" spans="1:13">
      <c r="A27" s="31"/>
      <c r="B27" s="111" t="s">
        <v>232</v>
      </c>
      <c r="C27" s="31"/>
      <c r="D27" s="31"/>
      <c r="E27" s="191"/>
      <c r="F27" s="191"/>
      <c r="G27" s="191"/>
      <c r="H27" s="191"/>
      <c r="I27" s="191"/>
      <c r="J27" s="191"/>
      <c r="K27" s="191"/>
      <c r="L27" s="191"/>
      <c r="M27" s="191"/>
    </row>
    <row r="28" spans="1:13" ht="52.8">
      <c r="A28" s="31">
        <v>1.1100000000000001</v>
      </c>
      <c r="B28" s="31"/>
      <c r="C28" s="31" t="s">
        <v>577</v>
      </c>
      <c r="D28" s="31" t="s">
        <v>572</v>
      </c>
      <c r="E28" s="191" t="s">
        <v>583</v>
      </c>
      <c r="F28" s="191">
        <v>100</v>
      </c>
      <c r="G28" s="191"/>
      <c r="H28" s="191"/>
      <c r="I28" s="191"/>
      <c r="J28" s="191"/>
      <c r="K28" s="191"/>
      <c r="L28" s="191"/>
      <c r="M28" s="191"/>
    </row>
    <row r="29" spans="1:13">
      <c r="A29" s="31"/>
      <c r="B29" s="31"/>
      <c r="C29" s="31"/>
      <c r="D29" s="31"/>
      <c r="E29" s="191"/>
      <c r="F29" s="191"/>
      <c r="G29" s="191"/>
      <c r="H29" s="191"/>
      <c r="I29" s="191"/>
      <c r="J29" s="191"/>
      <c r="K29" s="191"/>
      <c r="L29" s="191"/>
      <c r="M29" s="191"/>
    </row>
    <row r="30" spans="1:13">
      <c r="A30" s="31">
        <v>1.1200000000000001</v>
      </c>
      <c r="B30" s="31"/>
      <c r="C30" s="31" t="s">
        <v>218</v>
      </c>
      <c r="D30" s="31" t="s">
        <v>217</v>
      </c>
      <c r="E30" s="191"/>
      <c r="F30" s="191">
        <v>250</v>
      </c>
      <c r="G30" s="191">
        <v>250</v>
      </c>
      <c r="H30" s="191">
        <v>250</v>
      </c>
      <c r="I30" s="191">
        <v>250</v>
      </c>
      <c r="J30" s="191">
        <v>250</v>
      </c>
      <c r="K30" s="191">
        <v>250</v>
      </c>
      <c r="L30" s="191">
        <v>250</v>
      </c>
      <c r="M30" s="191">
        <v>250</v>
      </c>
    </row>
    <row r="31" spans="1:13">
      <c r="A31" s="31"/>
      <c r="B31" s="31"/>
      <c r="C31" s="31"/>
      <c r="D31" s="31"/>
      <c r="E31" s="191"/>
      <c r="F31" s="191"/>
      <c r="G31" s="191"/>
      <c r="H31" s="191"/>
      <c r="I31" s="191"/>
      <c r="J31" s="191"/>
      <c r="K31" s="191"/>
      <c r="L31" s="191"/>
      <c r="M31" s="191"/>
    </row>
    <row r="32" spans="1:13" ht="52.8">
      <c r="A32" s="31">
        <v>1.1299999999999999</v>
      </c>
      <c r="B32" s="31"/>
      <c r="C32" s="31" t="s">
        <v>234</v>
      </c>
      <c r="D32" s="31" t="s">
        <v>233</v>
      </c>
      <c r="E32" s="193" t="s">
        <v>583</v>
      </c>
      <c r="F32" s="194"/>
      <c r="G32" s="194"/>
      <c r="H32" s="194">
        <v>400</v>
      </c>
      <c r="I32" s="194"/>
      <c r="J32" s="194"/>
      <c r="K32" s="194">
        <v>250</v>
      </c>
      <c r="L32" s="194"/>
      <c r="M32" s="194">
        <v>250</v>
      </c>
    </row>
    <row r="33" spans="1:13">
      <c r="A33" s="31"/>
      <c r="B33" s="31"/>
      <c r="C33" s="31"/>
      <c r="D33" s="31"/>
      <c r="E33" s="191"/>
      <c r="F33" s="191"/>
      <c r="G33" s="191"/>
      <c r="H33" s="191"/>
      <c r="I33" s="191"/>
      <c r="J33" s="191"/>
      <c r="K33" s="191"/>
      <c r="L33" s="191"/>
      <c r="M33" s="191"/>
    </row>
    <row r="34" spans="1:13" ht="26.4">
      <c r="A34" s="31"/>
      <c r="B34" s="111" t="s">
        <v>235</v>
      </c>
      <c r="C34" s="31"/>
      <c r="D34" s="31"/>
      <c r="E34" s="191"/>
      <c r="F34" s="191"/>
      <c r="G34" s="191"/>
      <c r="H34" s="191"/>
      <c r="I34" s="191"/>
      <c r="J34" s="191"/>
      <c r="K34" s="191"/>
      <c r="L34" s="191"/>
      <c r="M34" s="191"/>
    </row>
    <row r="35" spans="1:13" ht="26.4">
      <c r="A35" s="31">
        <v>1.1399999999999999</v>
      </c>
      <c r="B35" s="31"/>
      <c r="C35" s="31" t="s">
        <v>236</v>
      </c>
      <c r="D35" s="31" t="s">
        <v>237</v>
      </c>
      <c r="E35" s="191"/>
      <c r="F35" s="191"/>
      <c r="G35" s="191"/>
      <c r="H35" s="191">
        <v>60</v>
      </c>
      <c r="I35" s="191"/>
      <c r="J35" s="191"/>
      <c r="K35" s="191"/>
      <c r="L35" s="191"/>
      <c r="M35" s="191"/>
    </row>
    <row r="36" spans="1:13">
      <c r="A36" s="31"/>
      <c r="B36" s="31"/>
      <c r="C36" s="31"/>
      <c r="D36" s="31"/>
      <c r="E36" s="191"/>
      <c r="F36" s="191"/>
      <c r="G36" s="191"/>
      <c r="H36" s="191"/>
      <c r="I36" s="191"/>
      <c r="J36" s="191"/>
      <c r="K36" s="191"/>
      <c r="L36" s="191"/>
      <c r="M36" s="191"/>
    </row>
    <row r="37" spans="1:13">
      <c r="A37" s="31">
        <v>1.1499999999999999</v>
      </c>
      <c r="B37" s="31"/>
      <c r="C37" s="31" t="s">
        <v>238</v>
      </c>
      <c r="D37" s="31" t="s">
        <v>227</v>
      </c>
      <c r="E37" s="191"/>
      <c r="F37" s="191"/>
      <c r="G37" s="191">
        <v>800</v>
      </c>
      <c r="H37" s="191"/>
      <c r="I37" s="191"/>
      <c r="J37" s="191"/>
      <c r="K37" s="191">
        <v>800</v>
      </c>
      <c r="L37" s="191"/>
      <c r="M37" s="191">
        <v>800</v>
      </c>
    </row>
    <row r="38" spans="1:13">
      <c r="A38" s="31"/>
      <c r="B38" s="31"/>
      <c r="C38" s="31"/>
      <c r="D38" s="31"/>
      <c r="E38" s="191"/>
      <c r="F38" s="191"/>
      <c r="G38" s="191"/>
      <c r="H38" s="191"/>
      <c r="I38" s="191"/>
      <c r="J38" s="191"/>
      <c r="K38" s="191"/>
      <c r="L38" s="191"/>
      <c r="M38" s="191"/>
    </row>
    <row r="39" spans="1:13" ht="39.6">
      <c r="A39" s="31">
        <v>1.1599999999999999</v>
      </c>
      <c r="B39" s="31"/>
      <c r="C39" s="31" t="s">
        <v>239</v>
      </c>
      <c r="D39" s="31" t="s">
        <v>240</v>
      </c>
      <c r="E39" s="191"/>
      <c r="F39" s="191"/>
      <c r="G39" s="191"/>
      <c r="H39" s="191"/>
      <c r="I39" s="191"/>
      <c r="J39" s="191"/>
      <c r="K39" s="191"/>
      <c r="L39" s="191"/>
      <c r="M39" s="191"/>
    </row>
    <row r="40" spans="1:13">
      <c r="A40" s="31"/>
      <c r="B40" s="31"/>
      <c r="C40" s="31"/>
      <c r="D40" s="31"/>
      <c r="E40" s="191"/>
      <c r="F40" s="191"/>
      <c r="G40" s="191"/>
      <c r="H40" s="191"/>
      <c r="I40" s="191"/>
      <c r="J40" s="191"/>
      <c r="K40" s="191"/>
      <c r="L40" s="191"/>
      <c r="M40" s="191"/>
    </row>
    <row r="41" spans="1:13" s="75" customFormat="1" ht="26.4">
      <c r="A41" s="31"/>
      <c r="B41" s="111" t="s">
        <v>241</v>
      </c>
      <c r="C41" s="31"/>
      <c r="D41" s="31"/>
      <c r="E41" s="191"/>
      <c r="F41" s="191"/>
      <c r="G41" s="191"/>
      <c r="H41" s="191"/>
      <c r="I41" s="191"/>
      <c r="J41" s="191"/>
      <c r="K41" s="191"/>
      <c r="L41" s="191"/>
      <c r="M41" s="191"/>
    </row>
    <row r="42" spans="1:13" ht="39.6">
      <c r="A42" s="31">
        <v>1.17</v>
      </c>
      <c r="B42" s="31"/>
      <c r="C42" s="31" t="s">
        <v>573</v>
      </c>
      <c r="D42" s="31" t="s">
        <v>237</v>
      </c>
      <c r="E42" s="191"/>
      <c r="F42" s="191"/>
      <c r="G42" s="191"/>
      <c r="H42" s="191">
        <v>180</v>
      </c>
      <c r="I42" s="191"/>
      <c r="J42" s="191"/>
      <c r="K42" s="191"/>
      <c r="L42" s="191"/>
      <c r="M42" s="191"/>
    </row>
    <row r="43" spans="1:13">
      <c r="A43" s="31"/>
      <c r="B43" s="31"/>
      <c r="C43" s="31"/>
      <c r="D43" s="31"/>
      <c r="E43" s="191"/>
      <c r="F43" s="191"/>
      <c r="G43" s="191"/>
      <c r="H43" s="191"/>
      <c r="I43" s="191"/>
      <c r="J43" s="191"/>
      <c r="K43" s="191"/>
      <c r="L43" s="191"/>
      <c r="M43" s="191"/>
    </row>
    <row r="44" spans="1:13" ht="13.8" thickBot="1">
      <c r="A44" s="238" t="s">
        <v>9</v>
      </c>
      <c r="B44" s="239"/>
      <c r="C44" s="239"/>
      <c r="D44" s="239"/>
      <c r="E44" s="45">
        <f>SUM(E6:E43)</f>
        <v>0</v>
      </c>
      <c r="F44" s="45">
        <f t="shared" ref="F44:M44" si="0">SUM(F6:F43)</f>
        <v>1840</v>
      </c>
      <c r="G44" s="45">
        <f t="shared" si="0"/>
        <v>2920</v>
      </c>
      <c r="H44" s="45">
        <f t="shared" si="0"/>
        <v>1140</v>
      </c>
      <c r="I44" s="45">
        <f t="shared" si="0"/>
        <v>1540</v>
      </c>
      <c r="J44" s="45">
        <f t="shared" si="0"/>
        <v>500</v>
      </c>
      <c r="K44" s="45">
        <f t="shared" si="0"/>
        <v>4670</v>
      </c>
      <c r="L44" s="45">
        <f t="shared" si="0"/>
        <v>1420</v>
      </c>
      <c r="M44" s="45">
        <f t="shared" si="0"/>
        <v>5460</v>
      </c>
    </row>
    <row r="45" spans="1:13">
      <c r="A45" s="31"/>
      <c r="B45" s="31"/>
      <c r="C45" s="31"/>
      <c r="D45" s="31"/>
      <c r="E45" s="31"/>
      <c r="F45" s="31"/>
      <c r="G45" s="31"/>
      <c r="H45" s="31"/>
      <c r="I45" s="31"/>
      <c r="J45" s="31"/>
      <c r="K45" s="31"/>
      <c r="L45" s="31"/>
      <c r="M45" s="31"/>
    </row>
    <row r="46" spans="1:13" ht="13.8">
      <c r="A46" s="31"/>
      <c r="B46" s="31"/>
      <c r="C46" s="31"/>
      <c r="D46" s="198"/>
      <c r="E46" s="200"/>
      <c r="F46" s="200"/>
      <c r="G46" s="200"/>
      <c r="H46" s="200"/>
      <c r="I46" s="200"/>
      <c r="J46" s="200"/>
      <c r="K46" s="200"/>
      <c r="L46" s="200"/>
      <c r="M46" s="200"/>
    </row>
    <row r="47" spans="1:13">
      <c r="A47" s="31"/>
      <c r="B47" s="31"/>
      <c r="C47" s="31"/>
      <c r="D47" s="199"/>
      <c r="E47" s="196"/>
      <c r="F47" s="196"/>
      <c r="G47" s="196"/>
      <c r="H47" s="196"/>
      <c r="I47" s="196"/>
      <c r="J47" s="196"/>
      <c r="K47" s="196"/>
      <c r="L47" s="196"/>
      <c r="M47" s="196"/>
    </row>
    <row r="48" spans="1:13">
      <c r="A48" s="31"/>
      <c r="B48" s="31"/>
      <c r="C48" s="31"/>
      <c r="D48" s="199"/>
      <c r="E48" s="196"/>
      <c r="F48" s="196"/>
      <c r="G48" s="196"/>
      <c r="H48" s="196"/>
      <c r="I48" s="196"/>
      <c r="J48" s="196"/>
      <c r="K48" s="196"/>
      <c r="L48" s="196"/>
      <c r="M48" s="196"/>
    </row>
    <row r="49" spans="1:13">
      <c r="A49" s="31"/>
      <c r="B49" s="31"/>
      <c r="C49" s="31"/>
      <c r="D49" s="199"/>
      <c r="E49" s="37"/>
      <c r="F49" s="196"/>
      <c r="G49" s="196"/>
      <c r="H49" s="196"/>
      <c r="I49" s="196"/>
      <c r="J49" s="196"/>
      <c r="K49" s="196"/>
      <c r="L49" s="196"/>
      <c r="M49" s="196"/>
    </row>
    <row r="50" spans="1:13">
      <c r="A50" s="31"/>
      <c r="B50" s="31"/>
      <c r="C50" s="31"/>
      <c r="D50" s="199"/>
      <c r="E50" s="24"/>
      <c r="F50" s="24"/>
      <c r="G50" s="24"/>
      <c r="H50" s="24"/>
      <c r="I50" s="24"/>
      <c r="J50" s="24"/>
      <c r="K50" s="24"/>
      <c r="L50" s="24"/>
      <c r="M50" s="24"/>
    </row>
    <row r="51" spans="1:13">
      <c r="A51" s="31"/>
      <c r="B51" s="31"/>
      <c r="C51" s="31"/>
      <c r="D51" s="3"/>
      <c r="E51" s="197"/>
      <c r="F51" s="197"/>
      <c r="G51" s="197"/>
      <c r="H51" s="197"/>
      <c r="I51" s="197"/>
      <c r="J51" s="197"/>
      <c r="K51" s="197"/>
      <c r="L51" s="197"/>
      <c r="M51" s="197"/>
    </row>
    <row r="52" spans="1:13">
      <c r="A52" s="31"/>
      <c r="B52" s="31"/>
      <c r="C52" s="31"/>
      <c r="D52" s="31"/>
      <c r="E52" s="31"/>
      <c r="F52" s="31"/>
      <c r="G52" s="31"/>
      <c r="H52" s="31"/>
      <c r="I52" s="31"/>
      <c r="J52" s="31"/>
      <c r="K52" s="31"/>
      <c r="L52" s="31"/>
      <c r="M52" s="31"/>
    </row>
    <row r="53" spans="1:13">
      <c r="A53" s="31"/>
      <c r="B53" s="31"/>
      <c r="C53" s="31"/>
      <c r="D53" s="31"/>
      <c r="E53" s="31"/>
      <c r="F53" s="31"/>
      <c r="G53" s="31"/>
      <c r="H53" s="31"/>
      <c r="I53" s="31"/>
      <c r="J53" s="31"/>
      <c r="K53" s="31"/>
      <c r="L53" s="31"/>
      <c r="M53" s="31"/>
    </row>
    <row r="54" spans="1:13">
      <c r="A54" s="31"/>
      <c r="B54" s="31"/>
      <c r="C54" s="31"/>
      <c r="D54" s="31"/>
      <c r="E54" s="31"/>
      <c r="F54" s="31"/>
      <c r="G54" s="31"/>
      <c r="H54" s="31"/>
      <c r="I54" s="31"/>
      <c r="J54" s="31"/>
      <c r="K54" s="31"/>
      <c r="L54" s="31"/>
      <c r="M54" s="31"/>
    </row>
    <row r="55" spans="1:13">
      <c r="A55" s="31"/>
      <c r="B55" s="31"/>
      <c r="C55" s="31"/>
      <c r="D55" s="31"/>
      <c r="E55" s="31"/>
      <c r="F55" s="31"/>
      <c r="G55" s="31"/>
      <c r="H55" s="31"/>
      <c r="I55" s="31"/>
      <c r="J55" s="31"/>
      <c r="K55" s="31"/>
      <c r="L55" s="31"/>
      <c r="M55" s="31"/>
    </row>
    <row r="56" spans="1:13">
      <c r="A56" s="31"/>
      <c r="B56" s="31"/>
      <c r="C56" s="31"/>
      <c r="D56" s="31"/>
      <c r="E56" s="31"/>
      <c r="F56" s="31"/>
      <c r="G56" s="31"/>
      <c r="H56" s="31"/>
      <c r="I56" s="31"/>
      <c r="J56" s="31"/>
      <c r="K56" s="31"/>
      <c r="L56" s="31"/>
      <c r="M56" s="31"/>
    </row>
    <row r="57" spans="1:13">
      <c r="A57" s="31"/>
      <c r="B57" s="31"/>
      <c r="C57" s="31"/>
      <c r="D57" s="31"/>
      <c r="E57" s="31"/>
      <c r="F57" s="31"/>
      <c r="G57" s="31"/>
      <c r="H57" s="31"/>
      <c r="I57" s="31"/>
      <c r="J57" s="31"/>
      <c r="K57" s="31"/>
      <c r="L57" s="31"/>
      <c r="M57" s="31"/>
    </row>
    <row r="58" spans="1:13">
      <c r="A58" s="31"/>
      <c r="B58" s="31"/>
      <c r="C58" s="31"/>
      <c r="D58" s="31"/>
      <c r="E58" s="31"/>
      <c r="F58" s="31"/>
      <c r="G58" s="31"/>
      <c r="H58" s="31"/>
      <c r="I58" s="31"/>
      <c r="J58" s="31"/>
      <c r="K58" s="31"/>
      <c r="L58" s="31"/>
      <c r="M58" s="31"/>
    </row>
    <row r="59" spans="1:13">
      <c r="A59" s="31"/>
      <c r="B59" s="31"/>
      <c r="C59" s="31"/>
      <c r="D59" s="31"/>
      <c r="E59" s="31"/>
      <c r="F59" s="31"/>
      <c r="G59" s="31"/>
      <c r="H59" s="31"/>
      <c r="I59" s="31"/>
      <c r="J59" s="31"/>
      <c r="K59" s="31"/>
      <c r="L59" s="31"/>
      <c r="M59" s="31"/>
    </row>
    <row r="60" spans="1:13">
      <c r="A60" s="31"/>
      <c r="B60" s="31"/>
      <c r="C60" s="31"/>
      <c r="D60" s="31"/>
      <c r="E60" s="31"/>
      <c r="F60" s="31"/>
      <c r="G60" s="31"/>
      <c r="H60" s="31"/>
      <c r="I60" s="31"/>
      <c r="J60" s="31"/>
      <c r="K60" s="31"/>
      <c r="L60" s="31"/>
      <c r="M60" s="31"/>
    </row>
    <row r="61" spans="1:13">
      <c r="A61" s="31"/>
      <c r="B61" s="31"/>
      <c r="C61" s="31"/>
      <c r="D61" s="31"/>
      <c r="E61" s="31"/>
      <c r="F61" s="31"/>
      <c r="G61" s="31"/>
      <c r="H61" s="31"/>
      <c r="I61" s="31"/>
      <c r="J61" s="31"/>
      <c r="K61" s="31"/>
      <c r="L61" s="31"/>
      <c r="M61" s="31"/>
    </row>
    <row r="62" spans="1:13">
      <c r="A62" s="31"/>
      <c r="B62" s="31"/>
      <c r="C62" s="31"/>
      <c r="D62" s="31"/>
      <c r="E62" s="31"/>
      <c r="F62" s="31"/>
      <c r="G62" s="31"/>
      <c r="H62" s="31"/>
      <c r="I62" s="31"/>
      <c r="J62" s="31"/>
      <c r="K62" s="31"/>
      <c r="L62" s="31"/>
      <c r="M62" s="31"/>
    </row>
    <row r="63" spans="1:13">
      <c r="A63" s="31"/>
      <c r="B63" s="31"/>
      <c r="C63" s="31"/>
      <c r="D63" s="31"/>
      <c r="E63" s="31"/>
      <c r="F63" s="31"/>
      <c r="G63" s="31"/>
      <c r="H63" s="31"/>
      <c r="I63" s="31"/>
      <c r="J63" s="31"/>
      <c r="K63" s="31"/>
      <c r="L63" s="31"/>
      <c r="M63" s="31"/>
    </row>
    <row r="64" spans="1:13">
      <c r="A64" s="31"/>
      <c r="B64" s="31"/>
      <c r="C64" s="31"/>
      <c r="D64" s="31"/>
      <c r="E64" s="31"/>
      <c r="F64" s="31"/>
      <c r="G64" s="31"/>
      <c r="H64" s="31"/>
      <c r="I64" s="31"/>
      <c r="J64" s="31"/>
      <c r="K64" s="31"/>
      <c r="L64" s="31"/>
      <c r="M64" s="31"/>
    </row>
    <row r="65" spans="1:13">
      <c r="A65" s="31"/>
      <c r="B65" s="31"/>
      <c r="C65" s="31"/>
      <c r="D65" s="31"/>
      <c r="E65" s="31"/>
      <c r="F65" s="31"/>
      <c r="G65" s="31"/>
      <c r="H65" s="31"/>
      <c r="I65" s="31"/>
      <c r="J65" s="31"/>
      <c r="K65" s="31"/>
      <c r="L65" s="31"/>
      <c r="M65" s="31"/>
    </row>
    <row r="66" spans="1:13">
      <c r="A66" s="31"/>
      <c r="B66" s="31"/>
      <c r="C66" s="31"/>
      <c r="D66" s="31"/>
      <c r="E66" s="31"/>
      <c r="F66" s="31"/>
      <c r="G66" s="31"/>
      <c r="H66" s="31"/>
      <c r="I66" s="31"/>
      <c r="J66" s="31"/>
      <c r="K66" s="31"/>
      <c r="L66" s="31"/>
      <c r="M66" s="31"/>
    </row>
    <row r="67" spans="1:13">
      <c r="A67" s="31"/>
      <c r="B67" s="31"/>
      <c r="C67" s="31"/>
      <c r="D67" s="31"/>
      <c r="E67" s="31"/>
      <c r="F67" s="31"/>
      <c r="G67" s="31"/>
      <c r="H67" s="31"/>
      <c r="I67" s="31"/>
      <c r="J67" s="31"/>
      <c r="K67" s="31"/>
      <c r="L67" s="31"/>
      <c r="M67" s="31"/>
    </row>
    <row r="68" spans="1:13">
      <c r="A68" s="31"/>
      <c r="B68" s="31"/>
      <c r="C68" s="31"/>
      <c r="D68" s="31"/>
      <c r="E68" s="31"/>
      <c r="F68" s="31"/>
      <c r="G68" s="31"/>
      <c r="H68" s="31"/>
      <c r="I68" s="31"/>
      <c r="J68" s="31"/>
      <c r="K68" s="31"/>
      <c r="L68" s="31"/>
      <c r="M68" s="31"/>
    </row>
    <row r="69" spans="1:13">
      <c r="A69" s="31"/>
      <c r="B69" s="31"/>
      <c r="C69" s="31"/>
      <c r="D69" s="31"/>
      <c r="E69" s="31"/>
      <c r="F69" s="31"/>
      <c r="G69" s="31"/>
      <c r="H69" s="31"/>
      <c r="I69" s="31"/>
      <c r="J69" s="31"/>
      <c r="K69" s="31"/>
      <c r="L69" s="31"/>
      <c r="M69" s="31"/>
    </row>
    <row r="70" spans="1:13">
      <c r="A70" s="31"/>
      <c r="B70" s="31"/>
      <c r="C70" s="31"/>
      <c r="D70" s="31"/>
      <c r="E70" s="31"/>
      <c r="F70" s="31"/>
      <c r="G70" s="31"/>
      <c r="H70" s="31"/>
      <c r="I70" s="31"/>
      <c r="J70" s="31"/>
      <c r="K70" s="31"/>
      <c r="L70" s="31"/>
      <c r="M70" s="31"/>
    </row>
    <row r="71" spans="1:13">
      <c r="A71" s="31"/>
      <c r="B71" s="31"/>
      <c r="C71" s="31"/>
      <c r="D71" s="31"/>
      <c r="E71" s="31"/>
      <c r="F71" s="31"/>
      <c r="G71" s="31"/>
      <c r="H71" s="31"/>
      <c r="I71" s="31"/>
      <c r="J71" s="31"/>
      <c r="K71" s="31"/>
      <c r="L71" s="31"/>
      <c r="M71" s="31"/>
    </row>
    <row r="72" spans="1:13">
      <c r="A72" s="31"/>
      <c r="B72" s="31"/>
      <c r="C72" s="31"/>
      <c r="D72" s="31"/>
      <c r="E72" s="31"/>
      <c r="F72" s="31"/>
      <c r="G72" s="31"/>
      <c r="H72" s="31"/>
      <c r="I72" s="31"/>
      <c r="J72" s="31"/>
      <c r="K72" s="31"/>
      <c r="L72" s="31"/>
      <c r="M72" s="31"/>
    </row>
    <row r="73" spans="1:13">
      <c r="A73" s="31"/>
      <c r="B73" s="31"/>
      <c r="C73" s="31"/>
      <c r="D73" s="31"/>
      <c r="E73" s="31"/>
      <c r="F73" s="31"/>
      <c r="G73" s="31"/>
      <c r="H73" s="31"/>
      <c r="I73" s="31"/>
      <c r="J73" s="31"/>
      <c r="K73" s="31"/>
      <c r="L73" s="31"/>
      <c r="M73" s="31"/>
    </row>
    <row r="74" spans="1:13">
      <c r="A74" s="31"/>
      <c r="B74" s="31"/>
      <c r="C74" s="31"/>
      <c r="D74" s="31"/>
      <c r="E74" s="31"/>
      <c r="F74" s="31"/>
      <c r="G74" s="31"/>
      <c r="H74" s="31"/>
      <c r="I74" s="31"/>
      <c r="J74" s="31"/>
      <c r="K74" s="31"/>
      <c r="L74" s="31"/>
      <c r="M74" s="31"/>
    </row>
    <row r="75" spans="1:13">
      <c r="A75" s="31"/>
      <c r="B75" s="31"/>
      <c r="C75" s="31"/>
      <c r="D75" s="31"/>
      <c r="E75" s="31"/>
      <c r="F75" s="31"/>
      <c r="G75" s="31"/>
      <c r="H75" s="31"/>
      <c r="I75" s="31"/>
      <c r="J75" s="31"/>
      <c r="K75" s="31"/>
      <c r="L75" s="31"/>
      <c r="M75" s="31"/>
    </row>
    <row r="76" spans="1:13">
      <c r="A76" s="31"/>
      <c r="B76" s="31"/>
      <c r="C76" s="31"/>
      <c r="D76" s="31"/>
      <c r="E76" s="31"/>
      <c r="F76" s="31"/>
      <c r="G76" s="31"/>
      <c r="H76" s="31"/>
      <c r="I76" s="31"/>
      <c r="J76" s="31"/>
      <c r="K76" s="31"/>
      <c r="L76" s="31"/>
      <c r="M76" s="31"/>
    </row>
    <row r="77" spans="1:13">
      <c r="A77" s="31"/>
      <c r="B77" s="31"/>
      <c r="C77" s="31"/>
      <c r="D77" s="31"/>
      <c r="E77" s="31"/>
      <c r="F77" s="31"/>
      <c r="G77" s="31"/>
      <c r="H77" s="31"/>
      <c r="I77" s="31"/>
      <c r="J77" s="31"/>
      <c r="K77" s="31"/>
      <c r="L77" s="31"/>
      <c r="M77" s="31"/>
    </row>
    <row r="78" spans="1:13">
      <c r="A78" s="31"/>
      <c r="B78" s="31"/>
      <c r="C78" s="31"/>
      <c r="D78" s="31"/>
      <c r="E78" s="31"/>
      <c r="F78" s="31"/>
      <c r="G78" s="31"/>
      <c r="H78" s="31"/>
      <c r="I78" s="31"/>
      <c r="J78" s="31"/>
      <c r="K78" s="31"/>
      <c r="L78" s="31"/>
      <c r="M78" s="31"/>
    </row>
    <row r="79" spans="1:13">
      <c r="A79" s="31"/>
      <c r="B79" s="31"/>
      <c r="C79" s="31"/>
      <c r="D79" s="31"/>
      <c r="E79" s="31"/>
      <c r="F79" s="31"/>
      <c r="G79" s="31"/>
      <c r="H79" s="31"/>
      <c r="I79" s="31"/>
      <c r="J79" s="31"/>
      <c r="K79" s="31"/>
      <c r="L79" s="31"/>
      <c r="M79" s="31"/>
    </row>
    <row r="80" spans="1:13">
      <c r="A80" s="31"/>
      <c r="B80" s="31"/>
      <c r="C80" s="31"/>
      <c r="D80" s="31"/>
      <c r="E80" s="31"/>
      <c r="F80" s="31"/>
      <c r="G80" s="31"/>
      <c r="H80" s="31"/>
      <c r="I80" s="31"/>
      <c r="J80" s="31"/>
      <c r="K80" s="31"/>
      <c r="L80" s="31"/>
      <c r="M80" s="31"/>
    </row>
    <row r="81" spans="1:13">
      <c r="A81" s="31"/>
      <c r="B81" s="31"/>
      <c r="C81" s="31"/>
      <c r="D81" s="31"/>
      <c r="E81" s="31"/>
      <c r="F81" s="31"/>
      <c r="G81" s="31"/>
      <c r="H81" s="31"/>
      <c r="I81" s="31"/>
      <c r="J81" s="31"/>
      <c r="K81" s="31"/>
      <c r="L81" s="31"/>
      <c r="M81" s="31"/>
    </row>
    <row r="82" spans="1:13">
      <c r="A82" s="31"/>
      <c r="B82" s="31"/>
      <c r="C82" s="31"/>
      <c r="D82" s="31"/>
      <c r="E82" s="31"/>
      <c r="F82" s="31"/>
      <c r="G82" s="31"/>
      <c r="H82" s="31"/>
      <c r="I82" s="31"/>
      <c r="J82" s="31"/>
      <c r="K82" s="31"/>
      <c r="L82" s="31"/>
      <c r="M82" s="31"/>
    </row>
    <row r="83" spans="1:13">
      <c r="A83" s="31"/>
      <c r="B83" s="31"/>
      <c r="C83" s="31"/>
      <c r="D83" s="31"/>
      <c r="E83" s="31"/>
      <c r="F83" s="31"/>
      <c r="G83" s="31"/>
      <c r="H83" s="31"/>
      <c r="I83" s="31"/>
      <c r="J83" s="31"/>
      <c r="K83" s="31"/>
      <c r="L83" s="31"/>
      <c r="M83" s="31"/>
    </row>
    <row r="84" spans="1:13">
      <c r="A84" s="31"/>
      <c r="B84" s="31"/>
      <c r="C84" s="31"/>
      <c r="D84" s="31"/>
      <c r="E84" s="31"/>
      <c r="F84" s="31"/>
      <c r="G84" s="31"/>
      <c r="H84" s="31"/>
      <c r="I84" s="31"/>
      <c r="J84" s="31"/>
      <c r="K84" s="31"/>
      <c r="L84" s="31"/>
      <c r="M84" s="31"/>
    </row>
    <row r="85" spans="1:13">
      <c r="A85" s="31"/>
      <c r="B85" s="31"/>
      <c r="C85" s="31"/>
      <c r="D85" s="31"/>
      <c r="E85" s="31"/>
      <c r="F85" s="31"/>
      <c r="G85" s="31"/>
      <c r="H85" s="31"/>
      <c r="I85" s="31"/>
      <c r="J85" s="31"/>
      <c r="K85" s="31"/>
      <c r="L85" s="31"/>
      <c r="M85" s="31"/>
    </row>
    <row r="86" spans="1:13">
      <c r="A86" s="31"/>
      <c r="B86" s="31"/>
      <c r="C86" s="31"/>
      <c r="D86" s="31"/>
      <c r="E86" s="31"/>
      <c r="F86" s="31"/>
      <c r="G86" s="31"/>
      <c r="H86" s="31"/>
      <c r="I86" s="31"/>
      <c r="J86" s="31"/>
      <c r="K86" s="31"/>
      <c r="L86" s="31"/>
      <c r="M86" s="31"/>
    </row>
    <row r="87" spans="1:13">
      <c r="A87" s="31"/>
      <c r="B87" s="31"/>
      <c r="C87" s="31"/>
      <c r="D87" s="31"/>
      <c r="E87" s="31"/>
      <c r="F87" s="31"/>
      <c r="G87" s="31"/>
      <c r="H87" s="31"/>
      <c r="I87" s="31"/>
      <c r="J87" s="31"/>
      <c r="K87" s="31"/>
      <c r="L87" s="31"/>
      <c r="M87" s="31"/>
    </row>
    <row r="88" spans="1:13">
      <c r="A88" s="31"/>
      <c r="B88" s="31"/>
      <c r="C88" s="31"/>
      <c r="D88" s="31"/>
      <c r="E88" s="31"/>
      <c r="F88" s="31"/>
      <c r="G88" s="31"/>
      <c r="H88" s="31"/>
      <c r="I88" s="31"/>
      <c r="J88" s="31"/>
      <c r="K88" s="31"/>
      <c r="L88" s="31"/>
      <c r="M88" s="31"/>
    </row>
    <row r="89" spans="1:13">
      <c r="A89" s="31"/>
      <c r="B89" s="31"/>
      <c r="C89" s="31"/>
      <c r="D89" s="31"/>
      <c r="E89" s="31"/>
      <c r="F89" s="31"/>
      <c r="G89" s="31"/>
      <c r="H89" s="31"/>
      <c r="I89" s="31"/>
      <c r="J89" s="31"/>
      <c r="K89" s="31"/>
      <c r="L89" s="31"/>
      <c r="M89" s="31"/>
    </row>
    <row r="90" spans="1:13">
      <c r="A90" s="31"/>
      <c r="B90" s="31"/>
      <c r="C90" s="31"/>
      <c r="D90" s="31"/>
      <c r="E90" s="31"/>
      <c r="F90" s="31"/>
      <c r="G90" s="31"/>
      <c r="H90" s="31"/>
      <c r="I90" s="31"/>
      <c r="J90" s="31"/>
      <c r="K90" s="31"/>
      <c r="L90" s="31"/>
      <c r="M90" s="31"/>
    </row>
    <row r="91" spans="1:13">
      <c r="A91" s="31"/>
      <c r="B91" s="31"/>
      <c r="C91" s="31"/>
      <c r="D91" s="31"/>
      <c r="E91" s="31"/>
      <c r="F91" s="31"/>
      <c r="G91" s="31"/>
      <c r="H91" s="31"/>
      <c r="I91" s="31"/>
      <c r="J91" s="31"/>
      <c r="K91" s="31"/>
      <c r="L91" s="31"/>
      <c r="M91" s="31"/>
    </row>
    <row r="92" spans="1:13">
      <c r="A92" s="31"/>
      <c r="B92" s="31"/>
      <c r="C92" s="31"/>
      <c r="D92" s="31"/>
      <c r="E92" s="31"/>
      <c r="F92" s="31"/>
      <c r="G92" s="31"/>
      <c r="H92" s="31"/>
      <c r="I92" s="31"/>
      <c r="J92" s="31"/>
      <c r="K92" s="31"/>
      <c r="L92" s="31"/>
      <c r="M92" s="31"/>
    </row>
    <row r="93" spans="1:13">
      <c r="A93" s="31"/>
      <c r="B93" s="31"/>
      <c r="C93" s="31"/>
      <c r="D93" s="31"/>
      <c r="E93" s="31"/>
      <c r="F93" s="31"/>
      <c r="G93" s="31"/>
      <c r="H93" s="31"/>
      <c r="I93" s="31"/>
      <c r="J93" s="31"/>
      <c r="K93" s="31"/>
      <c r="L93" s="31"/>
      <c r="M93" s="31"/>
    </row>
    <row r="94" spans="1:13">
      <c r="A94" s="31"/>
      <c r="B94" s="31"/>
      <c r="C94" s="31"/>
      <c r="D94" s="31"/>
      <c r="E94" s="31"/>
      <c r="F94" s="31"/>
      <c r="G94" s="31"/>
      <c r="H94" s="31"/>
      <c r="I94" s="31"/>
      <c r="J94" s="31"/>
      <c r="K94" s="31"/>
      <c r="L94" s="31"/>
      <c r="M94" s="31"/>
    </row>
    <row r="95" spans="1:13">
      <c r="A95" s="31"/>
      <c r="B95" s="31"/>
      <c r="C95" s="31"/>
      <c r="D95" s="31"/>
      <c r="E95" s="31"/>
      <c r="F95" s="31"/>
      <c r="G95" s="31"/>
      <c r="H95" s="31"/>
      <c r="I95" s="31"/>
      <c r="J95" s="31"/>
      <c r="K95" s="31"/>
      <c r="L95" s="31"/>
      <c r="M95" s="31"/>
    </row>
    <row r="96" spans="1:13">
      <c r="A96" s="31"/>
      <c r="B96" s="31"/>
      <c r="C96" s="31"/>
      <c r="D96" s="31"/>
      <c r="E96" s="31"/>
      <c r="F96" s="31"/>
      <c r="G96" s="31"/>
      <c r="H96" s="31"/>
      <c r="I96" s="31"/>
      <c r="J96" s="31"/>
      <c r="K96" s="31"/>
      <c r="L96" s="31"/>
      <c r="M96" s="31"/>
    </row>
    <row r="97" spans="1:13">
      <c r="A97" s="31"/>
      <c r="B97" s="31"/>
      <c r="C97" s="31"/>
      <c r="D97" s="31"/>
      <c r="E97" s="31"/>
      <c r="F97" s="31"/>
      <c r="G97" s="31"/>
      <c r="H97" s="31"/>
      <c r="I97" s="31"/>
      <c r="J97" s="31"/>
      <c r="K97" s="31"/>
      <c r="L97" s="31"/>
      <c r="M97" s="31"/>
    </row>
    <row r="98" spans="1:13">
      <c r="A98" s="31"/>
      <c r="B98" s="31"/>
      <c r="C98" s="31"/>
      <c r="D98" s="31"/>
      <c r="E98" s="31"/>
      <c r="F98" s="31"/>
      <c r="G98" s="31"/>
      <c r="H98" s="31"/>
      <c r="I98" s="31"/>
      <c r="J98" s="31"/>
      <c r="K98" s="31"/>
      <c r="L98" s="31"/>
      <c r="M98" s="31"/>
    </row>
    <row r="99" spans="1:13">
      <c r="A99" s="31"/>
      <c r="B99" s="31"/>
      <c r="C99" s="31"/>
      <c r="D99" s="31"/>
      <c r="E99" s="31"/>
      <c r="F99" s="31"/>
      <c r="G99" s="31"/>
      <c r="H99" s="31"/>
      <c r="I99" s="31"/>
      <c r="J99" s="31"/>
      <c r="K99" s="31"/>
      <c r="L99" s="31"/>
      <c r="M99" s="31"/>
    </row>
    <row r="100" spans="1:13">
      <c r="A100" s="31"/>
      <c r="B100" s="31"/>
      <c r="C100" s="31"/>
      <c r="D100" s="31"/>
      <c r="E100" s="31"/>
      <c r="F100" s="31"/>
      <c r="G100" s="31"/>
      <c r="H100" s="31"/>
      <c r="I100" s="31"/>
      <c r="J100" s="31"/>
      <c r="K100" s="31"/>
      <c r="L100" s="31"/>
      <c r="M100" s="31"/>
    </row>
    <row r="101" spans="1:13">
      <c r="A101" s="31"/>
      <c r="B101" s="31"/>
      <c r="C101" s="31"/>
      <c r="D101" s="31"/>
      <c r="E101" s="31"/>
      <c r="F101" s="31"/>
      <c r="G101" s="31"/>
      <c r="H101" s="31"/>
      <c r="I101" s="31"/>
      <c r="J101" s="31"/>
      <c r="K101" s="31"/>
      <c r="L101" s="31"/>
      <c r="M101" s="31"/>
    </row>
    <row r="102" spans="1:13">
      <c r="A102" s="31"/>
      <c r="B102" s="31"/>
      <c r="C102" s="31"/>
      <c r="D102" s="31"/>
      <c r="E102" s="31"/>
      <c r="F102" s="31"/>
      <c r="G102" s="31"/>
      <c r="H102" s="31"/>
      <c r="I102" s="31"/>
      <c r="J102" s="31"/>
      <c r="K102" s="31"/>
      <c r="L102" s="31"/>
      <c r="M102" s="31"/>
    </row>
    <row r="103" spans="1:13">
      <c r="A103" s="31"/>
      <c r="B103" s="31"/>
      <c r="C103" s="31"/>
      <c r="D103" s="31"/>
      <c r="E103" s="31"/>
      <c r="F103" s="31"/>
      <c r="G103" s="31"/>
      <c r="H103" s="31"/>
      <c r="I103" s="31"/>
      <c r="J103" s="31"/>
      <c r="K103" s="31"/>
      <c r="L103" s="31"/>
      <c r="M103" s="31"/>
    </row>
    <row r="104" spans="1:13">
      <c r="A104" s="31"/>
      <c r="B104" s="31"/>
      <c r="C104" s="31"/>
      <c r="D104" s="31"/>
      <c r="E104" s="31"/>
      <c r="F104" s="31"/>
      <c r="G104" s="31"/>
      <c r="H104" s="31"/>
      <c r="I104" s="31"/>
      <c r="J104" s="31"/>
      <c r="K104" s="31"/>
      <c r="L104" s="31"/>
      <c r="M104" s="31"/>
    </row>
    <row r="105" spans="1:13">
      <c r="A105" s="31"/>
      <c r="B105" s="31"/>
      <c r="C105" s="31"/>
      <c r="D105" s="31"/>
      <c r="E105" s="31"/>
      <c r="F105" s="31"/>
      <c r="G105" s="31"/>
      <c r="H105" s="31"/>
      <c r="I105" s="31"/>
      <c r="J105" s="31"/>
      <c r="K105" s="31"/>
      <c r="L105" s="31"/>
      <c r="M105" s="31"/>
    </row>
    <row r="106" spans="1:13">
      <c r="A106" s="31"/>
      <c r="B106" s="31"/>
      <c r="C106" s="31"/>
      <c r="D106" s="31"/>
      <c r="E106" s="31"/>
      <c r="F106" s="31"/>
      <c r="G106" s="31"/>
      <c r="H106" s="31"/>
      <c r="I106" s="31"/>
      <c r="J106" s="31"/>
      <c r="K106" s="31"/>
      <c r="L106" s="31"/>
      <c r="M106" s="31"/>
    </row>
    <row r="107" spans="1:13">
      <c r="A107" s="31"/>
      <c r="B107" s="31"/>
      <c r="C107" s="31"/>
      <c r="D107" s="31"/>
      <c r="E107" s="31"/>
      <c r="F107" s="31"/>
      <c r="G107" s="31"/>
      <c r="H107" s="31"/>
      <c r="I107" s="31"/>
      <c r="J107" s="31"/>
      <c r="K107" s="31"/>
      <c r="L107" s="31"/>
      <c r="M107" s="31"/>
    </row>
    <row r="108" spans="1:13">
      <c r="A108" s="31"/>
      <c r="B108" s="31"/>
      <c r="C108" s="31"/>
      <c r="D108" s="31"/>
      <c r="E108" s="31"/>
      <c r="F108" s="31"/>
      <c r="G108" s="31"/>
      <c r="H108" s="31"/>
      <c r="I108" s="31"/>
      <c r="J108" s="31"/>
      <c r="K108" s="31"/>
      <c r="L108" s="31"/>
      <c r="M108" s="31"/>
    </row>
    <row r="109" spans="1:13">
      <c r="A109" s="31"/>
      <c r="B109" s="31"/>
      <c r="C109" s="31"/>
      <c r="D109" s="31"/>
      <c r="E109" s="31"/>
      <c r="F109" s="31"/>
      <c r="G109" s="31"/>
      <c r="H109" s="31"/>
      <c r="I109" s="31"/>
      <c r="J109" s="31"/>
      <c r="K109" s="31"/>
      <c r="L109" s="31"/>
      <c r="M109" s="31"/>
    </row>
    <row r="110" spans="1:13">
      <c r="A110" s="31"/>
      <c r="B110" s="31"/>
      <c r="C110" s="31"/>
      <c r="D110" s="31"/>
      <c r="E110" s="31"/>
      <c r="F110" s="31"/>
      <c r="G110" s="31"/>
      <c r="H110" s="31"/>
      <c r="I110" s="31"/>
      <c r="J110" s="31"/>
      <c r="K110" s="31"/>
      <c r="L110" s="31"/>
      <c r="M110" s="31"/>
    </row>
    <row r="111" spans="1:13">
      <c r="A111" s="31"/>
      <c r="B111" s="31"/>
      <c r="C111" s="31"/>
      <c r="D111" s="31"/>
      <c r="E111" s="31"/>
      <c r="F111" s="31"/>
      <c r="G111" s="31"/>
      <c r="H111" s="31"/>
      <c r="I111" s="31"/>
      <c r="J111" s="31"/>
      <c r="K111" s="31"/>
      <c r="L111" s="31"/>
      <c r="M111" s="31"/>
    </row>
    <row r="112" spans="1:13">
      <c r="A112" s="31"/>
      <c r="B112" s="31"/>
      <c r="C112" s="31"/>
      <c r="D112" s="31"/>
      <c r="E112" s="31"/>
      <c r="F112" s="31"/>
      <c r="G112" s="31"/>
      <c r="H112" s="31"/>
      <c r="I112" s="31"/>
      <c r="J112" s="31"/>
      <c r="K112" s="31"/>
      <c r="L112" s="31"/>
      <c r="M112" s="31"/>
    </row>
    <row r="113" spans="1:13">
      <c r="A113" s="31"/>
      <c r="B113" s="31"/>
      <c r="C113" s="31"/>
      <c r="D113" s="31"/>
      <c r="E113" s="31"/>
      <c r="F113" s="31"/>
      <c r="G113" s="31"/>
      <c r="H113" s="31"/>
      <c r="I113" s="31"/>
      <c r="J113" s="31"/>
      <c r="K113" s="31"/>
      <c r="L113" s="31"/>
      <c r="M113" s="31"/>
    </row>
    <row r="114" spans="1:13">
      <c r="A114" s="31"/>
      <c r="B114" s="31"/>
      <c r="C114" s="31"/>
      <c r="D114" s="31"/>
      <c r="E114" s="31"/>
      <c r="F114" s="31"/>
      <c r="G114" s="31"/>
      <c r="H114" s="31"/>
      <c r="I114" s="31"/>
      <c r="J114" s="31"/>
      <c r="K114" s="31"/>
      <c r="L114" s="31"/>
      <c r="M114" s="31"/>
    </row>
    <row r="115" spans="1:13">
      <c r="A115" s="31"/>
      <c r="B115" s="31"/>
      <c r="C115" s="31"/>
      <c r="D115" s="31"/>
      <c r="E115" s="31"/>
      <c r="F115" s="31"/>
      <c r="G115" s="31"/>
      <c r="H115" s="31"/>
      <c r="I115" s="31"/>
      <c r="J115" s="31"/>
      <c r="K115" s="31"/>
      <c r="L115" s="31"/>
      <c r="M115" s="31"/>
    </row>
    <row r="116" spans="1:13">
      <c r="A116" s="31"/>
      <c r="B116" s="31"/>
      <c r="C116" s="31"/>
      <c r="D116" s="31"/>
      <c r="E116" s="31"/>
      <c r="F116" s="31"/>
      <c r="G116" s="31"/>
      <c r="H116" s="31"/>
      <c r="I116" s="31"/>
      <c r="J116" s="31"/>
      <c r="K116" s="31"/>
      <c r="L116" s="31"/>
      <c r="M116" s="31"/>
    </row>
    <row r="117" spans="1:13">
      <c r="A117" s="31"/>
      <c r="B117" s="31"/>
      <c r="C117" s="31"/>
      <c r="D117" s="31"/>
      <c r="E117" s="31"/>
      <c r="F117" s="31"/>
      <c r="G117" s="31"/>
      <c r="H117" s="31"/>
      <c r="I117" s="31"/>
      <c r="J117" s="31"/>
      <c r="K117" s="31"/>
      <c r="L117" s="31"/>
      <c r="M117" s="31"/>
    </row>
    <row r="118" spans="1:13">
      <c r="A118" s="31"/>
      <c r="B118" s="31"/>
      <c r="C118" s="31"/>
      <c r="D118" s="31"/>
      <c r="E118" s="31"/>
      <c r="F118" s="31"/>
      <c r="G118" s="31"/>
      <c r="H118" s="31"/>
      <c r="I118" s="31"/>
      <c r="J118" s="31"/>
      <c r="K118" s="31"/>
      <c r="L118" s="31"/>
      <c r="M118" s="31"/>
    </row>
    <row r="119" spans="1:13">
      <c r="A119" s="31"/>
      <c r="B119" s="31"/>
      <c r="C119" s="31"/>
      <c r="D119" s="31"/>
      <c r="E119" s="31"/>
      <c r="F119" s="31"/>
      <c r="G119" s="31"/>
      <c r="H119" s="31"/>
      <c r="I119" s="31"/>
      <c r="J119" s="31"/>
      <c r="K119" s="31"/>
      <c r="L119" s="31"/>
      <c r="M119" s="31"/>
    </row>
    <row r="120" spans="1:13">
      <c r="A120" s="31"/>
      <c r="B120" s="31"/>
      <c r="C120" s="31"/>
      <c r="D120" s="31"/>
      <c r="E120" s="31"/>
      <c r="F120" s="31"/>
      <c r="G120" s="31"/>
      <c r="H120" s="31"/>
      <c r="I120" s="31"/>
      <c r="J120" s="31"/>
      <c r="K120" s="31"/>
      <c r="L120" s="31"/>
      <c r="M120" s="31"/>
    </row>
    <row r="121" spans="1:13">
      <c r="A121" s="31"/>
      <c r="B121" s="31"/>
      <c r="C121" s="31"/>
      <c r="D121" s="31"/>
      <c r="E121" s="31"/>
      <c r="F121" s="31"/>
      <c r="G121" s="31"/>
      <c r="H121" s="31"/>
      <c r="I121" s="31"/>
      <c r="J121" s="31"/>
      <c r="K121" s="31"/>
      <c r="L121" s="31"/>
      <c r="M121" s="31"/>
    </row>
    <row r="122" spans="1:13">
      <c r="A122" s="31"/>
      <c r="B122" s="31"/>
      <c r="C122" s="31"/>
      <c r="D122" s="31"/>
      <c r="E122" s="31"/>
      <c r="F122" s="31"/>
      <c r="G122" s="31"/>
      <c r="H122" s="31"/>
      <c r="I122" s="31"/>
      <c r="J122" s="31"/>
      <c r="K122" s="31"/>
      <c r="L122" s="31"/>
      <c r="M122" s="31"/>
    </row>
    <row r="123" spans="1:13">
      <c r="A123" s="31"/>
      <c r="B123" s="31"/>
      <c r="C123" s="31"/>
      <c r="D123" s="31"/>
      <c r="E123" s="31"/>
      <c r="F123" s="31"/>
      <c r="G123" s="31"/>
      <c r="H123" s="31"/>
      <c r="I123" s="31"/>
      <c r="J123" s="31"/>
      <c r="K123" s="31"/>
      <c r="L123" s="31"/>
      <c r="M123" s="31"/>
    </row>
    <row r="124" spans="1:13">
      <c r="A124" s="31"/>
      <c r="B124" s="31"/>
      <c r="C124" s="31"/>
      <c r="D124" s="31"/>
      <c r="E124" s="31"/>
      <c r="F124" s="31"/>
      <c r="G124" s="31"/>
      <c r="H124" s="31"/>
      <c r="I124" s="31"/>
      <c r="J124" s="31"/>
      <c r="K124" s="31"/>
      <c r="L124" s="31"/>
      <c r="M124" s="31"/>
    </row>
    <row r="125" spans="1:13">
      <c r="A125" s="31"/>
      <c r="B125" s="31"/>
      <c r="C125" s="31"/>
      <c r="D125" s="31"/>
      <c r="E125" s="31"/>
      <c r="F125" s="31"/>
      <c r="G125" s="31"/>
      <c r="H125" s="31"/>
      <c r="I125" s="31"/>
      <c r="J125" s="31"/>
      <c r="K125" s="31"/>
      <c r="L125" s="31"/>
      <c r="M125" s="31"/>
    </row>
    <row r="126" spans="1:13">
      <c r="A126" s="31"/>
      <c r="B126" s="31"/>
      <c r="C126" s="31"/>
      <c r="D126" s="31"/>
      <c r="E126" s="31"/>
      <c r="F126" s="31"/>
      <c r="G126" s="31"/>
      <c r="H126" s="31"/>
      <c r="I126" s="31"/>
      <c r="J126" s="31"/>
      <c r="K126" s="31"/>
      <c r="L126" s="31"/>
      <c r="M126" s="31"/>
    </row>
    <row r="127" spans="1:13">
      <c r="A127" s="31"/>
      <c r="B127" s="31"/>
      <c r="C127" s="31"/>
      <c r="D127" s="31"/>
      <c r="E127" s="31"/>
      <c r="F127" s="31"/>
      <c r="G127" s="31"/>
      <c r="H127" s="31"/>
      <c r="I127" s="31"/>
      <c r="J127" s="31"/>
      <c r="K127" s="31"/>
      <c r="L127" s="31"/>
      <c r="M127" s="31"/>
    </row>
    <row r="128" spans="1:13">
      <c r="A128" s="31"/>
      <c r="B128" s="31"/>
      <c r="C128" s="31"/>
      <c r="D128" s="31"/>
      <c r="E128" s="31"/>
      <c r="F128" s="31"/>
      <c r="G128" s="31"/>
      <c r="H128" s="31"/>
      <c r="I128" s="31"/>
      <c r="J128" s="31"/>
      <c r="K128" s="31"/>
      <c r="L128" s="31"/>
      <c r="M128" s="31"/>
    </row>
    <row r="129" spans="1:13">
      <c r="A129" s="31"/>
      <c r="B129" s="31"/>
      <c r="C129" s="31"/>
      <c r="D129" s="31"/>
      <c r="E129" s="31"/>
      <c r="F129" s="31"/>
      <c r="G129" s="31"/>
      <c r="H129" s="31"/>
      <c r="I129" s="31"/>
      <c r="J129" s="31"/>
      <c r="K129" s="31"/>
      <c r="L129" s="31"/>
      <c r="M129" s="31"/>
    </row>
    <row r="130" spans="1:13">
      <c r="A130" s="31"/>
      <c r="B130" s="31"/>
      <c r="C130" s="31"/>
      <c r="D130" s="31"/>
      <c r="E130" s="31"/>
      <c r="F130" s="31"/>
      <c r="G130" s="31"/>
      <c r="H130" s="31"/>
      <c r="I130" s="31"/>
      <c r="J130" s="31"/>
      <c r="K130" s="31"/>
      <c r="L130" s="31"/>
      <c r="M130" s="31"/>
    </row>
    <row r="131" spans="1:13">
      <c r="A131" s="31"/>
      <c r="B131" s="31"/>
      <c r="C131" s="31"/>
      <c r="D131" s="31"/>
      <c r="E131" s="31"/>
      <c r="F131" s="31"/>
      <c r="G131" s="31"/>
      <c r="H131" s="31"/>
      <c r="I131" s="31"/>
      <c r="J131" s="31"/>
      <c r="K131" s="31"/>
      <c r="L131" s="31"/>
      <c r="M131" s="31"/>
    </row>
    <row r="132" spans="1:13">
      <c r="A132" s="31"/>
      <c r="B132" s="31"/>
      <c r="C132" s="31"/>
      <c r="D132" s="31"/>
      <c r="E132" s="31"/>
      <c r="F132" s="31"/>
      <c r="G132" s="31"/>
      <c r="H132" s="31"/>
      <c r="I132" s="31"/>
      <c r="J132" s="31"/>
      <c r="K132" s="31"/>
      <c r="L132" s="31"/>
      <c r="M132" s="31"/>
    </row>
    <row r="133" spans="1:13">
      <c r="A133" s="31"/>
      <c r="B133" s="31"/>
      <c r="C133" s="31"/>
      <c r="D133" s="31"/>
      <c r="E133" s="31"/>
      <c r="F133" s="31"/>
      <c r="G133" s="31"/>
      <c r="H133" s="31"/>
      <c r="I133" s="31"/>
      <c r="J133" s="31"/>
      <c r="K133" s="31"/>
      <c r="L133" s="31"/>
      <c r="M133" s="31"/>
    </row>
    <row r="134" spans="1:13">
      <c r="A134" s="31"/>
      <c r="B134" s="31"/>
      <c r="C134" s="31"/>
      <c r="D134" s="31"/>
      <c r="E134" s="31"/>
      <c r="F134" s="31"/>
      <c r="G134" s="31"/>
      <c r="H134" s="31"/>
      <c r="I134" s="31"/>
      <c r="J134" s="31"/>
      <c r="K134" s="31"/>
      <c r="L134" s="31"/>
      <c r="M134" s="31"/>
    </row>
    <row r="135" spans="1:13">
      <c r="A135" s="31"/>
      <c r="B135" s="31"/>
      <c r="C135" s="31"/>
      <c r="D135" s="31"/>
      <c r="E135" s="31"/>
      <c r="F135" s="31"/>
      <c r="G135" s="31"/>
      <c r="H135" s="31"/>
      <c r="I135" s="31"/>
      <c r="J135" s="31"/>
      <c r="K135" s="31"/>
      <c r="L135" s="31"/>
      <c r="M135" s="31"/>
    </row>
    <row r="136" spans="1:13">
      <c r="A136" s="31"/>
      <c r="B136" s="31"/>
      <c r="C136" s="31"/>
      <c r="D136" s="31"/>
      <c r="E136" s="31"/>
      <c r="F136" s="31"/>
      <c r="G136" s="31"/>
      <c r="H136" s="31"/>
      <c r="I136" s="31"/>
      <c r="J136" s="31"/>
      <c r="K136" s="31"/>
      <c r="L136" s="31"/>
      <c r="M136" s="31"/>
    </row>
    <row r="137" spans="1:13">
      <c r="A137" s="31"/>
      <c r="B137" s="31"/>
      <c r="C137" s="31"/>
      <c r="D137" s="31"/>
      <c r="E137" s="31"/>
      <c r="F137" s="31"/>
      <c r="G137" s="31"/>
      <c r="H137" s="31"/>
      <c r="I137" s="31"/>
      <c r="J137" s="31"/>
      <c r="K137" s="31"/>
      <c r="L137" s="31"/>
      <c r="M137" s="31"/>
    </row>
    <row r="138" spans="1:13">
      <c r="A138" s="31"/>
      <c r="B138" s="31"/>
      <c r="C138" s="31"/>
      <c r="D138" s="31"/>
      <c r="E138" s="31"/>
      <c r="F138" s="31"/>
      <c r="G138" s="31"/>
      <c r="H138" s="31"/>
      <c r="I138" s="31"/>
      <c r="J138" s="31"/>
      <c r="K138" s="31"/>
      <c r="L138" s="31"/>
      <c r="M138" s="31"/>
    </row>
    <row r="139" spans="1:13">
      <c r="A139" s="31"/>
      <c r="B139" s="31"/>
      <c r="C139" s="31"/>
      <c r="D139" s="31"/>
      <c r="E139" s="31"/>
      <c r="F139" s="31"/>
      <c r="G139" s="31"/>
      <c r="H139" s="31"/>
      <c r="I139" s="31"/>
      <c r="J139" s="31"/>
      <c r="K139" s="31"/>
      <c r="L139" s="31"/>
      <c r="M139" s="31"/>
    </row>
    <row r="140" spans="1:13">
      <c r="A140" s="31"/>
      <c r="B140" s="31"/>
      <c r="C140" s="31"/>
      <c r="D140" s="31"/>
      <c r="E140" s="31"/>
      <c r="F140" s="31"/>
      <c r="G140" s="31"/>
      <c r="H140" s="31"/>
      <c r="I140" s="31"/>
      <c r="J140" s="31"/>
      <c r="K140" s="31"/>
      <c r="L140" s="31"/>
      <c r="M140" s="31"/>
    </row>
    <row r="141" spans="1:13">
      <c r="A141" s="31"/>
      <c r="B141" s="31"/>
      <c r="C141" s="31"/>
      <c r="D141" s="31"/>
      <c r="E141" s="31"/>
      <c r="F141" s="31"/>
      <c r="G141" s="31"/>
      <c r="H141" s="31"/>
      <c r="I141" s="31"/>
      <c r="J141" s="31"/>
      <c r="K141" s="31"/>
      <c r="L141" s="31"/>
      <c r="M141" s="31"/>
    </row>
    <row r="142" spans="1:13">
      <c r="A142" s="31"/>
      <c r="B142" s="31"/>
      <c r="C142" s="31"/>
      <c r="D142" s="31"/>
      <c r="E142" s="31"/>
      <c r="F142" s="31"/>
      <c r="G142" s="31"/>
      <c r="H142" s="31"/>
      <c r="I142" s="31"/>
      <c r="J142" s="31"/>
      <c r="K142" s="31"/>
      <c r="L142" s="31"/>
      <c r="M142" s="31"/>
    </row>
    <row r="143" spans="1:13">
      <c r="A143" s="31"/>
      <c r="B143" s="31"/>
      <c r="C143" s="31"/>
      <c r="D143" s="31"/>
      <c r="E143" s="31"/>
      <c r="F143" s="31"/>
      <c r="G143" s="31"/>
      <c r="H143" s="31"/>
      <c r="I143" s="31"/>
      <c r="J143" s="31"/>
      <c r="K143" s="31"/>
      <c r="L143" s="31"/>
      <c r="M143" s="31"/>
    </row>
    <row r="144" spans="1:13">
      <c r="A144" s="31"/>
      <c r="B144" s="31"/>
      <c r="C144" s="31"/>
      <c r="D144" s="31"/>
      <c r="E144" s="31"/>
      <c r="F144" s="31"/>
      <c r="G144" s="31"/>
      <c r="H144" s="31"/>
      <c r="I144" s="31"/>
      <c r="J144" s="31"/>
      <c r="K144" s="31"/>
      <c r="L144" s="31"/>
      <c r="M144" s="31"/>
    </row>
    <row r="145" spans="1:13">
      <c r="A145" s="31"/>
      <c r="B145" s="31"/>
      <c r="C145" s="31"/>
      <c r="D145" s="31"/>
      <c r="E145" s="31"/>
      <c r="F145" s="31"/>
      <c r="G145" s="31"/>
      <c r="H145" s="31"/>
      <c r="I145" s="31"/>
      <c r="J145" s="31"/>
      <c r="K145" s="31"/>
      <c r="L145" s="31"/>
      <c r="M145" s="31"/>
    </row>
    <row r="146" spans="1:13">
      <c r="A146" s="31"/>
      <c r="B146" s="31"/>
      <c r="C146" s="31"/>
      <c r="D146" s="31"/>
      <c r="E146" s="31"/>
      <c r="F146" s="31"/>
      <c r="G146" s="31"/>
      <c r="H146" s="31"/>
      <c r="I146" s="31"/>
      <c r="J146" s="31"/>
      <c r="K146" s="31"/>
      <c r="L146" s="31"/>
      <c r="M146" s="31"/>
    </row>
    <row r="147" spans="1:13">
      <c r="A147" s="31"/>
      <c r="B147" s="31"/>
      <c r="C147" s="31"/>
      <c r="D147" s="31"/>
      <c r="E147" s="31"/>
      <c r="F147" s="31"/>
      <c r="G147" s="31"/>
      <c r="H147" s="31"/>
      <c r="I147" s="31"/>
      <c r="J147" s="31"/>
      <c r="K147" s="31"/>
      <c r="L147" s="31"/>
      <c r="M147" s="31"/>
    </row>
    <row r="148" spans="1:13">
      <c r="A148" s="31"/>
      <c r="B148" s="31"/>
      <c r="C148" s="31"/>
      <c r="D148" s="31"/>
      <c r="E148" s="31"/>
      <c r="F148" s="31"/>
      <c r="G148" s="31"/>
      <c r="H148" s="31"/>
      <c r="I148" s="31"/>
      <c r="J148" s="31"/>
      <c r="K148" s="31"/>
      <c r="L148" s="31"/>
      <c r="M148" s="31"/>
    </row>
    <row r="149" spans="1:13">
      <c r="A149" s="31"/>
      <c r="B149" s="31"/>
      <c r="C149" s="31"/>
      <c r="D149" s="31"/>
      <c r="E149" s="31"/>
      <c r="F149" s="31"/>
      <c r="G149" s="31"/>
      <c r="H149" s="31"/>
      <c r="I149" s="31"/>
      <c r="J149" s="31"/>
      <c r="K149" s="31"/>
      <c r="L149" s="31"/>
      <c r="M149" s="31"/>
    </row>
    <row r="150" spans="1:13">
      <c r="A150" s="31"/>
      <c r="B150" s="31"/>
      <c r="C150" s="31"/>
      <c r="D150" s="31"/>
      <c r="E150" s="31"/>
      <c r="F150" s="31"/>
      <c r="G150" s="31"/>
      <c r="H150" s="31"/>
      <c r="I150" s="31"/>
      <c r="J150" s="31"/>
      <c r="K150" s="31"/>
      <c r="L150" s="31"/>
      <c r="M150" s="31"/>
    </row>
    <row r="151" spans="1:13">
      <c r="A151" s="31"/>
      <c r="B151" s="31"/>
      <c r="C151" s="31"/>
      <c r="D151" s="31"/>
      <c r="E151" s="31"/>
      <c r="F151" s="31"/>
      <c r="G151" s="31"/>
      <c r="H151" s="31"/>
      <c r="I151" s="31"/>
      <c r="J151" s="31"/>
      <c r="K151" s="31"/>
      <c r="L151" s="31"/>
      <c r="M151" s="31"/>
    </row>
    <row r="152" spans="1:13">
      <c r="A152" s="31"/>
      <c r="B152" s="31"/>
      <c r="C152" s="31"/>
      <c r="D152" s="31"/>
      <c r="E152" s="31"/>
      <c r="F152" s="31"/>
      <c r="G152" s="31"/>
      <c r="H152" s="31"/>
      <c r="I152" s="31"/>
      <c r="J152" s="31"/>
      <c r="K152" s="31"/>
      <c r="L152" s="31"/>
      <c r="M152" s="31"/>
    </row>
    <row r="153" spans="1:13">
      <c r="A153" s="31"/>
      <c r="B153" s="31"/>
      <c r="C153" s="31"/>
      <c r="D153" s="31"/>
      <c r="E153" s="31"/>
      <c r="F153" s="31"/>
      <c r="G153" s="31"/>
      <c r="H153" s="31"/>
      <c r="I153" s="31"/>
      <c r="J153" s="31"/>
      <c r="K153" s="31"/>
      <c r="L153" s="31"/>
      <c r="M153" s="31"/>
    </row>
    <row r="154" spans="1:13">
      <c r="A154" s="31"/>
      <c r="B154" s="31"/>
      <c r="C154" s="31"/>
      <c r="D154" s="31"/>
      <c r="E154" s="31"/>
      <c r="F154" s="31"/>
      <c r="G154" s="31"/>
      <c r="H154" s="31"/>
      <c r="I154" s="31"/>
      <c r="J154" s="31"/>
      <c r="K154" s="31"/>
      <c r="L154" s="31"/>
      <c r="M154" s="31"/>
    </row>
    <row r="155" spans="1:13">
      <c r="A155" s="31"/>
      <c r="B155" s="31"/>
      <c r="C155" s="31"/>
      <c r="D155" s="31"/>
      <c r="E155" s="31"/>
      <c r="F155" s="31"/>
      <c r="G155" s="31"/>
      <c r="H155" s="31"/>
      <c r="I155" s="31"/>
      <c r="J155" s="31"/>
      <c r="K155" s="31"/>
      <c r="L155" s="31"/>
      <c r="M155" s="31"/>
    </row>
    <row r="156" spans="1:13">
      <c r="A156" s="31"/>
      <c r="B156" s="31"/>
      <c r="C156" s="31"/>
      <c r="D156" s="31"/>
      <c r="E156" s="31"/>
      <c r="F156" s="31"/>
      <c r="G156" s="31"/>
      <c r="H156" s="31"/>
      <c r="I156" s="31"/>
      <c r="J156" s="31"/>
      <c r="K156" s="31"/>
      <c r="L156" s="31"/>
      <c r="M156" s="31"/>
    </row>
    <row r="157" spans="1:13">
      <c r="A157" s="31"/>
      <c r="B157" s="31"/>
      <c r="C157" s="31"/>
      <c r="D157" s="31"/>
      <c r="E157" s="31"/>
      <c r="F157" s="31"/>
      <c r="G157" s="31"/>
      <c r="H157" s="31"/>
      <c r="I157" s="31"/>
      <c r="J157" s="31"/>
      <c r="K157" s="31"/>
      <c r="L157" s="31"/>
      <c r="M157" s="31"/>
    </row>
    <row r="158" spans="1:13">
      <c r="A158" s="31"/>
      <c r="B158" s="31"/>
      <c r="C158" s="31"/>
      <c r="D158" s="31"/>
      <c r="E158" s="31"/>
      <c r="F158" s="31"/>
      <c r="G158" s="31"/>
      <c r="H158" s="31"/>
      <c r="I158" s="31"/>
      <c r="J158" s="31"/>
      <c r="K158" s="31"/>
      <c r="L158" s="31"/>
      <c r="M158" s="31"/>
    </row>
    <row r="159" spans="1:13">
      <c r="A159" s="31"/>
      <c r="B159" s="31"/>
      <c r="C159" s="31"/>
      <c r="D159" s="31"/>
      <c r="E159" s="31"/>
      <c r="F159" s="31"/>
      <c r="G159" s="31"/>
      <c r="H159" s="31"/>
      <c r="I159" s="31"/>
      <c r="J159" s="31"/>
      <c r="K159" s="31"/>
      <c r="L159" s="31"/>
      <c r="M159" s="31"/>
    </row>
    <row r="160" spans="1:13">
      <c r="A160" s="31"/>
      <c r="B160" s="31"/>
      <c r="C160" s="31"/>
      <c r="D160" s="31"/>
      <c r="E160" s="31"/>
      <c r="F160" s="31"/>
      <c r="G160" s="31"/>
      <c r="H160" s="31"/>
      <c r="I160" s="31"/>
      <c r="J160" s="31"/>
      <c r="K160" s="31"/>
      <c r="L160" s="31"/>
      <c r="M160" s="31"/>
    </row>
    <row r="161" spans="1:13">
      <c r="A161" s="31"/>
      <c r="B161" s="31"/>
      <c r="C161" s="31"/>
      <c r="D161" s="31"/>
      <c r="E161" s="31"/>
      <c r="F161" s="31"/>
      <c r="G161" s="31"/>
      <c r="H161" s="31"/>
      <c r="I161" s="31"/>
      <c r="J161" s="31"/>
      <c r="K161" s="31"/>
      <c r="L161" s="31"/>
      <c r="M161" s="31"/>
    </row>
    <row r="162" spans="1:13">
      <c r="A162" s="31"/>
      <c r="B162" s="31"/>
      <c r="C162" s="31"/>
      <c r="D162" s="31"/>
      <c r="E162" s="31"/>
      <c r="F162" s="31"/>
      <c r="G162" s="31"/>
      <c r="H162" s="31"/>
      <c r="I162" s="31"/>
      <c r="J162" s="31"/>
      <c r="K162" s="31"/>
      <c r="L162" s="31"/>
      <c r="M162" s="31"/>
    </row>
    <row r="163" spans="1:13">
      <c r="A163" s="31"/>
      <c r="B163" s="31"/>
      <c r="C163" s="31"/>
      <c r="D163" s="31"/>
      <c r="E163" s="31"/>
      <c r="F163" s="31"/>
      <c r="G163" s="31"/>
      <c r="H163" s="31"/>
      <c r="I163" s="31"/>
      <c r="J163" s="31"/>
      <c r="K163" s="31"/>
      <c r="L163" s="31"/>
      <c r="M163" s="31"/>
    </row>
    <row r="164" spans="1:13">
      <c r="A164" s="31"/>
      <c r="B164" s="31"/>
      <c r="C164" s="31"/>
      <c r="D164" s="31"/>
      <c r="E164" s="31"/>
      <c r="F164" s="31"/>
      <c r="G164" s="31"/>
      <c r="H164" s="31"/>
      <c r="I164" s="31"/>
      <c r="J164" s="31"/>
      <c r="K164" s="31"/>
      <c r="L164" s="31"/>
      <c r="M164" s="31"/>
    </row>
    <row r="165" spans="1:13">
      <c r="A165" s="31"/>
      <c r="B165" s="31"/>
      <c r="C165" s="31"/>
      <c r="D165" s="31"/>
      <c r="E165" s="31"/>
      <c r="F165" s="31"/>
      <c r="G165" s="31"/>
      <c r="H165" s="31"/>
      <c r="I165" s="31"/>
      <c r="J165" s="31"/>
      <c r="K165" s="31"/>
      <c r="L165" s="31"/>
      <c r="M165" s="31"/>
    </row>
    <row r="166" spans="1:13">
      <c r="A166" s="31"/>
      <c r="B166" s="31"/>
      <c r="C166" s="31"/>
      <c r="D166" s="31"/>
      <c r="E166" s="31"/>
      <c r="F166" s="31"/>
      <c r="G166" s="31"/>
      <c r="H166" s="31"/>
      <c r="I166" s="31"/>
      <c r="J166" s="31"/>
      <c r="K166" s="31"/>
      <c r="L166" s="31"/>
      <c r="M166" s="31"/>
    </row>
    <row r="167" spans="1:13">
      <c r="A167" s="31"/>
      <c r="B167" s="31"/>
      <c r="C167" s="31"/>
      <c r="D167" s="31"/>
      <c r="E167" s="31"/>
      <c r="F167" s="31"/>
      <c r="G167" s="31"/>
      <c r="H167" s="31"/>
      <c r="I167" s="31"/>
      <c r="J167" s="31"/>
      <c r="K167" s="31"/>
      <c r="L167" s="31"/>
      <c r="M167" s="31"/>
    </row>
    <row r="168" spans="1:13">
      <c r="A168" s="31"/>
      <c r="B168" s="31"/>
      <c r="C168" s="31"/>
      <c r="D168" s="31"/>
      <c r="E168" s="31"/>
      <c r="F168" s="31"/>
      <c r="G168" s="31"/>
      <c r="H168" s="31"/>
      <c r="I168" s="31"/>
      <c r="J168" s="31"/>
      <c r="K168" s="31"/>
      <c r="L168" s="31"/>
      <c r="M168" s="31"/>
    </row>
    <row r="169" spans="1:13">
      <c r="A169" s="31"/>
      <c r="B169" s="31"/>
      <c r="C169" s="31"/>
      <c r="D169" s="31"/>
      <c r="E169" s="31"/>
      <c r="F169" s="31"/>
      <c r="G169" s="31"/>
      <c r="H169" s="31"/>
      <c r="I169" s="31"/>
      <c r="J169" s="31"/>
      <c r="K169" s="31"/>
      <c r="L169" s="31"/>
      <c r="M169" s="31"/>
    </row>
    <row r="170" spans="1:13">
      <c r="A170" s="31"/>
      <c r="B170" s="31"/>
      <c r="C170" s="31"/>
      <c r="D170" s="31"/>
      <c r="E170" s="31"/>
      <c r="F170" s="31"/>
      <c r="G170" s="31"/>
      <c r="H170" s="31"/>
      <c r="I170" s="31"/>
      <c r="J170" s="31"/>
      <c r="K170" s="31"/>
      <c r="L170" s="31"/>
      <c r="M170" s="31"/>
    </row>
    <row r="171" spans="1:13">
      <c r="A171" s="31"/>
      <c r="B171" s="31"/>
      <c r="C171" s="31"/>
      <c r="D171" s="31"/>
      <c r="E171" s="31"/>
      <c r="F171" s="31"/>
      <c r="G171" s="31"/>
      <c r="H171" s="31"/>
      <c r="I171" s="31"/>
      <c r="J171" s="31"/>
      <c r="K171" s="31"/>
      <c r="L171" s="31"/>
      <c r="M171" s="31"/>
    </row>
    <row r="172" spans="1:13">
      <c r="A172" s="31"/>
      <c r="B172" s="31"/>
      <c r="C172" s="31"/>
      <c r="D172" s="31"/>
      <c r="E172" s="31"/>
      <c r="F172" s="31"/>
      <c r="G172" s="31"/>
      <c r="H172" s="31"/>
      <c r="I172" s="31"/>
      <c r="J172" s="31"/>
      <c r="K172" s="31"/>
      <c r="L172" s="31"/>
      <c r="M172" s="31"/>
    </row>
    <row r="173" spans="1:13">
      <c r="A173" s="31"/>
      <c r="B173" s="31"/>
      <c r="C173" s="31"/>
      <c r="D173" s="31"/>
      <c r="E173" s="31"/>
      <c r="F173" s="31"/>
      <c r="G173" s="31"/>
      <c r="H173" s="31"/>
      <c r="I173" s="31"/>
      <c r="J173" s="31"/>
      <c r="K173" s="31"/>
      <c r="L173" s="31"/>
      <c r="M173" s="31"/>
    </row>
    <row r="174" spans="1:13">
      <c r="A174" s="31"/>
      <c r="B174" s="31"/>
      <c r="C174" s="31"/>
      <c r="D174" s="31"/>
      <c r="E174" s="31"/>
      <c r="F174" s="31"/>
      <c r="G174" s="31"/>
      <c r="H174" s="31"/>
      <c r="I174" s="31"/>
      <c r="J174" s="31"/>
      <c r="K174" s="31"/>
      <c r="L174" s="31"/>
      <c r="M174" s="31"/>
    </row>
    <row r="175" spans="1:13">
      <c r="A175" s="31"/>
      <c r="B175" s="31"/>
      <c r="C175" s="31"/>
      <c r="D175" s="31"/>
      <c r="E175" s="31"/>
      <c r="F175" s="31"/>
      <c r="G175" s="31"/>
      <c r="H175" s="31"/>
      <c r="I175" s="31"/>
      <c r="J175" s="31"/>
      <c r="K175" s="31"/>
      <c r="L175" s="31"/>
      <c r="M175" s="31"/>
    </row>
    <row r="176" spans="1:13">
      <c r="A176" s="31"/>
      <c r="B176" s="31"/>
      <c r="C176" s="31"/>
      <c r="D176" s="31"/>
      <c r="E176" s="31"/>
      <c r="F176" s="31"/>
      <c r="G176" s="31"/>
      <c r="H176" s="31"/>
      <c r="I176" s="31"/>
      <c r="J176" s="31"/>
      <c r="K176" s="31"/>
      <c r="L176" s="31"/>
      <c r="M176" s="31"/>
    </row>
    <row r="177" spans="1:13">
      <c r="A177" s="31"/>
      <c r="B177" s="31"/>
      <c r="C177" s="31"/>
      <c r="D177" s="31"/>
      <c r="E177" s="31"/>
      <c r="F177" s="31"/>
      <c r="G177" s="31"/>
      <c r="H177" s="31"/>
      <c r="I177" s="31"/>
      <c r="J177" s="31"/>
      <c r="K177" s="31"/>
      <c r="L177" s="31"/>
      <c r="M177" s="31"/>
    </row>
    <row r="178" spans="1:13">
      <c r="A178" s="31"/>
      <c r="B178" s="31"/>
      <c r="C178" s="31"/>
      <c r="D178" s="31"/>
      <c r="E178" s="31"/>
      <c r="F178" s="31"/>
      <c r="G178" s="31"/>
      <c r="H178" s="31"/>
      <c r="I178" s="31"/>
      <c r="J178" s="31"/>
      <c r="K178" s="31"/>
      <c r="L178" s="31"/>
      <c r="M178" s="31"/>
    </row>
    <row r="179" spans="1:13">
      <c r="A179" s="31"/>
      <c r="B179" s="31"/>
      <c r="C179" s="31"/>
      <c r="D179" s="31"/>
      <c r="E179" s="31"/>
      <c r="F179" s="31"/>
      <c r="G179" s="31"/>
      <c r="H179" s="31"/>
      <c r="I179" s="31"/>
      <c r="J179" s="31"/>
      <c r="K179" s="31"/>
      <c r="L179" s="31"/>
      <c r="M179" s="31"/>
    </row>
    <row r="180" spans="1:13">
      <c r="A180" s="31"/>
      <c r="B180" s="31"/>
      <c r="C180" s="31"/>
      <c r="D180" s="31"/>
      <c r="E180" s="31"/>
      <c r="F180" s="31"/>
      <c r="G180" s="31"/>
      <c r="H180" s="31"/>
      <c r="I180" s="31"/>
      <c r="J180" s="31"/>
      <c r="K180" s="31"/>
      <c r="L180" s="31"/>
      <c r="M180" s="31"/>
    </row>
    <row r="181" spans="1:13">
      <c r="A181" s="31"/>
      <c r="B181" s="31"/>
      <c r="C181" s="31"/>
      <c r="D181" s="31"/>
      <c r="E181" s="31"/>
      <c r="F181" s="31"/>
      <c r="G181" s="31"/>
      <c r="H181" s="31"/>
      <c r="I181" s="31"/>
      <c r="J181" s="31"/>
      <c r="K181" s="31"/>
      <c r="L181" s="31"/>
      <c r="M181" s="31"/>
    </row>
    <row r="182" spans="1:13">
      <c r="A182" s="31"/>
      <c r="B182" s="31"/>
      <c r="C182" s="31"/>
      <c r="D182" s="31"/>
      <c r="E182" s="31"/>
      <c r="F182" s="31"/>
      <c r="G182" s="31"/>
      <c r="H182" s="31"/>
      <c r="I182" s="31"/>
      <c r="J182" s="31"/>
      <c r="K182" s="31"/>
      <c r="L182" s="31"/>
      <c r="M182" s="31"/>
    </row>
    <row r="183" spans="1:13">
      <c r="A183" s="31"/>
      <c r="B183" s="31"/>
      <c r="C183" s="31"/>
      <c r="D183" s="31"/>
      <c r="E183" s="31"/>
      <c r="F183" s="31"/>
      <c r="G183" s="31"/>
      <c r="H183" s="31"/>
      <c r="I183" s="31"/>
      <c r="J183" s="31"/>
      <c r="K183" s="31"/>
      <c r="L183" s="31"/>
      <c r="M183" s="31"/>
    </row>
    <row r="184" spans="1:13">
      <c r="A184" s="31"/>
      <c r="B184" s="31"/>
      <c r="C184" s="31"/>
      <c r="D184" s="31"/>
      <c r="E184" s="31"/>
      <c r="F184" s="31"/>
      <c r="G184" s="31"/>
      <c r="H184" s="31"/>
      <c r="I184" s="31"/>
      <c r="J184" s="31"/>
      <c r="K184" s="31"/>
      <c r="L184" s="31"/>
      <c r="M184" s="31"/>
    </row>
    <row r="185" spans="1:13">
      <c r="A185" s="31"/>
      <c r="B185" s="31"/>
      <c r="C185" s="31"/>
      <c r="D185" s="31"/>
      <c r="E185" s="31"/>
      <c r="F185" s="31"/>
      <c r="G185" s="31"/>
      <c r="H185" s="31"/>
      <c r="I185" s="31"/>
      <c r="J185" s="31"/>
      <c r="K185" s="31"/>
      <c r="L185" s="31"/>
      <c r="M185" s="31"/>
    </row>
    <row r="186" spans="1:13">
      <c r="A186" s="31"/>
      <c r="B186" s="31"/>
      <c r="C186" s="31"/>
      <c r="D186" s="31"/>
      <c r="E186" s="31"/>
      <c r="F186" s="31"/>
      <c r="G186" s="31"/>
      <c r="H186" s="31"/>
      <c r="I186" s="31"/>
      <c r="J186" s="31"/>
      <c r="K186" s="31"/>
      <c r="L186" s="31"/>
      <c r="M186" s="31"/>
    </row>
    <row r="187" spans="1:13">
      <c r="A187" s="31"/>
      <c r="B187" s="31"/>
      <c r="C187" s="31"/>
      <c r="D187" s="31"/>
      <c r="E187" s="31"/>
      <c r="F187" s="31"/>
      <c r="G187" s="31"/>
      <c r="H187" s="31"/>
      <c r="I187" s="31"/>
      <c r="J187" s="31"/>
      <c r="K187" s="31"/>
      <c r="L187" s="31"/>
      <c r="M187" s="31"/>
    </row>
    <row r="188" spans="1:13">
      <c r="A188" s="31"/>
      <c r="B188" s="31"/>
      <c r="C188" s="31"/>
      <c r="D188" s="31"/>
      <c r="E188" s="31"/>
      <c r="F188" s="31"/>
      <c r="G188" s="31"/>
      <c r="H188" s="31"/>
      <c r="I188" s="31"/>
      <c r="J188" s="31"/>
      <c r="K188" s="31"/>
      <c r="L188" s="31"/>
      <c r="M188" s="31"/>
    </row>
    <row r="189" spans="1:13">
      <c r="A189" s="31"/>
      <c r="B189" s="31"/>
      <c r="C189" s="31"/>
      <c r="D189" s="31"/>
      <c r="E189" s="31"/>
      <c r="F189" s="31"/>
      <c r="G189" s="31"/>
      <c r="H189" s="31"/>
      <c r="I189" s="31"/>
      <c r="J189" s="31"/>
      <c r="K189" s="31"/>
      <c r="L189" s="31"/>
      <c r="M189" s="31"/>
    </row>
    <row r="190" spans="1:13">
      <c r="A190" s="31"/>
      <c r="B190" s="31"/>
      <c r="C190" s="31"/>
      <c r="D190" s="31"/>
      <c r="E190" s="31"/>
      <c r="F190" s="31"/>
      <c r="G190" s="31"/>
      <c r="H190" s="31"/>
      <c r="I190" s="31"/>
      <c r="J190" s="31"/>
      <c r="K190" s="31"/>
      <c r="L190" s="31"/>
      <c r="M190" s="31"/>
    </row>
    <row r="191" spans="1:13">
      <c r="A191" s="31"/>
      <c r="B191" s="31"/>
      <c r="C191" s="31"/>
      <c r="D191" s="31"/>
      <c r="E191" s="31"/>
      <c r="F191" s="31"/>
      <c r="G191" s="31"/>
      <c r="H191" s="31"/>
      <c r="I191" s="31"/>
      <c r="J191" s="31"/>
      <c r="K191" s="31"/>
      <c r="L191" s="31"/>
      <c r="M191" s="31"/>
    </row>
    <row r="192" spans="1:13">
      <c r="A192" s="31"/>
      <c r="B192" s="31"/>
      <c r="C192" s="31"/>
      <c r="D192" s="31"/>
      <c r="E192" s="31"/>
      <c r="F192" s="31"/>
      <c r="G192" s="31"/>
      <c r="H192" s="31"/>
      <c r="I192" s="31"/>
      <c r="J192" s="31"/>
      <c r="K192" s="31"/>
      <c r="L192" s="31"/>
      <c r="M192" s="31"/>
    </row>
    <row r="193" spans="1:13">
      <c r="A193" s="31"/>
      <c r="B193" s="31"/>
      <c r="C193" s="31"/>
      <c r="D193" s="31"/>
      <c r="E193" s="31"/>
      <c r="F193" s="31"/>
      <c r="G193" s="31"/>
      <c r="H193" s="31"/>
      <c r="I193" s="31"/>
      <c r="J193" s="31"/>
      <c r="K193" s="31"/>
      <c r="L193" s="31"/>
      <c r="M193" s="31"/>
    </row>
    <row r="194" spans="1:13">
      <c r="A194" s="31"/>
      <c r="B194" s="31"/>
      <c r="C194" s="31"/>
      <c r="D194" s="31"/>
      <c r="E194" s="31"/>
      <c r="F194" s="31"/>
      <c r="G194" s="31"/>
      <c r="H194" s="31"/>
      <c r="I194" s="31"/>
      <c r="J194" s="31"/>
      <c r="K194" s="31"/>
      <c r="L194" s="31"/>
      <c r="M194" s="31"/>
    </row>
    <row r="195" spans="1:13">
      <c r="A195" s="31"/>
      <c r="B195" s="31"/>
      <c r="C195" s="31"/>
      <c r="D195" s="31"/>
      <c r="E195" s="31"/>
      <c r="F195" s="31"/>
      <c r="G195" s="31"/>
      <c r="H195" s="31"/>
      <c r="I195" s="31"/>
      <c r="J195" s="31"/>
      <c r="K195" s="31"/>
      <c r="L195" s="31"/>
      <c r="M195" s="31"/>
    </row>
    <row r="196" spans="1:13">
      <c r="A196" s="31"/>
      <c r="B196" s="31"/>
      <c r="C196" s="31"/>
      <c r="D196" s="31"/>
      <c r="E196" s="31"/>
      <c r="F196" s="31"/>
      <c r="G196" s="31"/>
      <c r="H196" s="31"/>
      <c r="I196" s="31"/>
      <c r="J196" s="31"/>
      <c r="K196" s="31"/>
      <c r="L196" s="31"/>
      <c r="M196" s="31"/>
    </row>
    <row r="197" spans="1:13">
      <c r="A197" s="31"/>
      <c r="B197" s="31"/>
      <c r="C197" s="31"/>
      <c r="D197" s="31"/>
      <c r="E197" s="31"/>
      <c r="F197" s="31"/>
      <c r="G197" s="31"/>
      <c r="H197" s="31"/>
      <c r="I197" s="31"/>
      <c r="J197" s="31"/>
      <c r="K197" s="31"/>
      <c r="L197" s="31"/>
      <c r="M197" s="31"/>
    </row>
    <row r="198" spans="1:13">
      <c r="A198" s="31"/>
      <c r="B198" s="31"/>
      <c r="C198" s="31"/>
      <c r="D198" s="31"/>
      <c r="E198" s="31"/>
      <c r="F198" s="31"/>
      <c r="G198" s="31"/>
      <c r="H198" s="31"/>
      <c r="I198" s="31"/>
      <c r="J198" s="31"/>
      <c r="K198" s="31"/>
      <c r="L198" s="31"/>
      <c r="M198" s="31"/>
    </row>
    <row r="199" spans="1:13">
      <c r="A199" s="31"/>
      <c r="B199" s="31"/>
      <c r="C199" s="31"/>
      <c r="D199" s="31"/>
      <c r="E199" s="31"/>
      <c r="F199" s="31"/>
      <c r="G199" s="31"/>
      <c r="H199" s="31"/>
      <c r="I199" s="31"/>
      <c r="J199" s="31"/>
      <c r="K199" s="31"/>
      <c r="L199" s="31"/>
      <c r="M199" s="31"/>
    </row>
    <row r="200" spans="1:13">
      <c r="A200" s="31"/>
      <c r="B200" s="31"/>
      <c r="C200" s="31"/>
      <c r="D200" s="31"/>
      <c r="E200" s="31"/>
      <c r="F200" s="31"/>
      <c r="G200" s="31"/>
      <c r="H200" s="31"/>
      <c r="I200" s="31"/>
      <c r="J200" s="31"/>
      <c r="K200" s="31"/>
      <c r="L200" s="31"/>
      <c r="M200" s="31"/>
    </row>
    <row r="201" spans="1:13">
      <c r="A201" s="31"/>
      <c r="B201" s="31"/>
      <c r="C201" s="31"/>
      <c r="D201" s="31"/>
      <c r="E201" s="31"/>
      <c r="F201" s="31"/>
      <c r="G201" s="31"/>
      <c r="H201" s="31"/>
      <c r="I201" s="31"/>
      <c r="J201" s="31"/>
      <c r="K201" s="31"/>
      <c r="L201" s="31"/>
      <c r="M201" s="31"/>
    </row>
    <row r="202" spans="1:13">
      <c r="A202" s="31"/>
      <c r="B202" s="31"/>
      <c r="C202" s="31"/>
      <c r="D202" s="31"/>
      <c r="E202" s="31"/>
      <c r="F202" s="31"/>
      <c r="G202" s="31"/>
      <c r="H202" s="31"/>
      <c r="I202" s="31"/>
      <c r="J202" s="31"/>
      <c r="K202" s="31"/>
      <c r="L202" s="31"/>
      <c r="M202" s="31"/>
    </row>
    <row r="203" spans="1:13">
      <c r="A203" s="31"/>
      <c r="B203" s="31"/>
      <c r="C203" s="31"/>
      <c r="D203" s="31"/>
      <c r="E203" s="31"/>
      <c r="F203" s="31"/>
      <c r="G203" s="31"/>
      <c r="H203" s="31"/>
      <c r="I203" s="31"/>
      <c r="J203" s="31"/>
      <c r="K203" s="31"/>
      <c r="L203" s="31"/>
      <c r="M203" s="31"/>
    </row>
    <row r="204" spans="1:13">
      <c r="A204" s="31"/>
      <c r="B204" s="31"/>
      <c r="C204" s="31"/>
      <c r="D204" s="31"/>
      <c r="E204" s="31"/>
      <c r="F204" s="31"/>
      <c r="G204" s="31"/>
      <c r="H204" s="31"/>
      <c r="I204" s="31"/>
      <c r="J204" s="31"/>
      <c r="K204" s="31"/>
      <c r="L204" s="31"/>
      <c r="M204" s="31"/>
    </row>
    <row r="205" spans="1:13">
      <c r="A205" s="31"/>
      <c r="B205" s="31"/>
      <c r="C205" s="31"/>
      <c r="D205" s="31"/>
      <c r="E205" s="31"/>
      <c r="F205" s="31"/>
      <c r="G205" s="31"/>
      <c r="H205" s="31"/>
      <c r="I205" s="31"/>
      <c r="J205" s="31"/>
      <c r="K205" s="31"/>
      <c r="L205" s="31"/>
      <c r="M205" s="31"/>
    </row>
    <row r="206" spans="1:13">
      <c r="A206" s="31"/>
      <c r="B206" s="31"/>
      <c r="C206" s="31"/>
      <c r="D206" s="31"/>
      <c r="E206" s="31"/>
      <c r="F206" s="31"/>
      <c r="G206" s="31"/>
      <c r="H206" s="31"/>
      <c r="I206" s="31"/>
      <c r="J206" s="31"/>
      <c r="K206" s="31"/>
      <c r="L206" s="31"/>
      <c r="M206" s="31"/>
    </row>
    <row r="207" spans="1:13">
      <c r="A207" s="31"/>
      <c r="B207" s="31"/>
      <c r="C207" s="31"/>
      <c r="D207" s="31"/>
      <c r="E207" s="31"/>
      <c r="F207" s="31"/>
      <c r="G207" s="31"/>
      <c r="H207" s="31"/>
      <c r="I207" s="31"/>
      <c r="J207" s="31"/>
      <c r="K207" s="31"/>
      <c r="L207" s="31"/>
      <c r="M207" s="31"/>
    </row>
  </sheetData>
  <mergeCells count="1">
    <mergeCell ref="A44:D44"/>
  </mergeCells>
  <pageMargins left="0.7" right="0.7" top="0.75" bottom="0.75" header="0.3" footer="0.3"/>
  <pageSetup paperSize="9" scale="80" fitToHeight="5" orientation="landscape"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9EDC0-FEE1-4B72-82E2-9F537AF4604B}">
  <sheetPr>
    <pageSetUpPr fitToPage="1"/>
  </sheetPr>
  <dimension ref="A1:N218"/>
  <sheetViews>
    <sheetView view="pageBreakPreview" topLeftCell="A31" zoomScale="60" zoomScaleNormal="100" workbookViewId="0">
      <selection activeCell="N1" sqref="N1:N1048576"/>
    </sheetView>
  </sheetViews>
  <sheetFormatPr defaultColWidth="11.44140625" defaultRowHeight="13.2"/>
  <cols>
    <col min="1" max="1" width="5.6640625" customWidth="1"/>
    <col min="2" max="2" width="23.88671875" style="55" customWidth="1"/>
    <col min="3" max="4" width="27.88671875" style="75" customWidth="1"/>
    <col min="5" max="13" width="11.44140625" style="75"/>
  </cols>
  <sheetData>
    <row r="1" spans="1:14" ht="13.8" thickBot="1">
      <c r="A1" s="14" t="s">
        <v>600</v>
      </c>
      <c r="B1" s="51"/>
      <c r="C1" s="36" t="s">
        <v>583</v>
      </c>
      <c r="D1" s="36"/>
      <c r="E1" s="36"/>
      <c r="F1" s="36"/>
      <c r="G1" s="36"/>
      <c r="H1" s="36"/>
      <c r="I1" s="36"/>
      <c r="J1" s="36"/>
      <c r="K1" s="36"/>
      <c r="L1" s="36"/>
      <c r="M1" s="36"/>
      <c r="N1" s="4"/>
    </row>
    <row r="2" spans="1:14" ht="26.4">
      <c r="A2" s="20" t="s">
        <v>1</v>
      </c>
      <c r="B2" s="11" t="s">
        <v>601</v>
      </c>
      <c r="C2" s="11" t="s">
        <v>602</v>
      </c>
      <c r="D2" s="11"/>
      <c r="E2" s="11" t="s">
        <v>4</v>
      </c>
      <c r="F2" s="11">
        <v>2020</v>
      </c>
      <c r="G2" s="11">
        <v>2021</v>
      </c>
      <c r="H2" s="11">
        <v>2022</v>
      </c>
      <c r="I2" s="11">
        <v>2023</v>
      </c>
      <c r="J2" s="11">
        <v>2024</v>
      </c>
      <c r="K2" s="11">
        <v>2025</v>
      </c>
      <c r="L2" s="11">
        <v>2026</v>
      </c>
      <c r="M2" s="11" t="s">
        <v>10</v>
      </c>
      <c r="N2" s="5"/>
    </row>
    <row r="3" spans="1:14">
      <c r="A3" s="188"/>
      <c r="B3" s="189"/>
      <c r="C3" s="189"/>
      <c r="D3" s="189"/>
      <c r="E3" s="189"/>
      <c r="F3" s="189"/>
      <c r="G3" s="189"/>
      <c r="H3" s="189"/>
      <c r="I3" s="189"/>
      <c r="J3" s="189"/>
      <c r="K3" s="189"/>
      <c r="L3" s="189"/>
      <c r="M3" s="189"/>
      <c r="N3" s="5"/>
    </row>
    <row r="4" spans="1:14" ht="43.5" customHeight="1">
      <c r="B4" s="31" t="s">
        <v>605</v>
      </c>
      <c r="C4" s="31" t="s">
        <v>606</v>
      </c>
      <c r="D4" s="31"/>
      <c r="E4" s="31"/>
      <c r="F4" s="31"/>
      <c r="G4" s="31"/>
      <c r="H4" s="222">
        <v>21666</v>
      </c>
      <c r="I4" s="31"/>
      <c r="J4" s="31"/>
      <c r="K4" s="31"/>
      <c r="L4" s="31"/>
      <c r="M4" s="31"/>
    </row>
    <row r="5" spans="1:14" ht="53.25" customHeight="1">
      <c r="A5" s="31"/>
      <c r="B5" s="31" t="s">
        <v>607</v>
      </c>
      <c r="C5" s="31" t="s">
        <v>606</v>
      </c>
      <c r="D5" s="31"/>
      <c r="E5" s="191"/>
      <c r="F5" s="191"/>
      <c r="G5" s="191"/>
      <c r="H5" s="191">
        <v>4200</v>
      </c>
      <c r="I5" s="191"/>
      <c r="J5" s="191"/>
      <c r="K5" s="191"/>
      <c r="L5" s="191"/>
      <c r="M5" s="191"/>
    </row>
    <row r="6" spans="1:14" ht="43.5" customHeight="1">
      <c r="A6" s="31"/>
      <c r="B6" s="31" t="s">
        <v>608</v>
      </c>
      <c r="C6" s="31" t="s">
        <v>619</v>
      </c>
      <c r="D6" s="31"/>
      <c r="E6" s="191"/>
      <c r="F6" s="191"/>
      <c r="G6" s="191"/>
      <c r="H6" s="191"/>
      <c r="I6" s="191"/>
      <c r="J6" s="191"/>
      <c r="L6" s="191">
        <v>3000</v>
      </c>
      <c r="M6" s="191"/>
    </row>
    <row r="7" spans="1:14" ht="43.5" customHeight="1">
      <c r="A7" s="31"/>
      <c r="B7" s="31" t="s">
        <v>614</v>
      </c>
      <c r="C7" s="31" t="s">
        <v>615</v>
      </c>
      <c r="D7" s="31"/>
      <c r="E7" s="191"/>
      <c r="F7" s="223"/>
      <c r="G7" s="223"/>
      <c r="H7" s="223"/>
      <c r="I7" s="223"/>
      <c r="J7" s="223">
        <v>1000</v>
      </c>
      <c r="K7" s="223"/>
      <c r="L7" s="223"/>
      <c r="M7" s="223"/>
    </row>
    <row r="8" spans="1:14" ht="27" customHeight="1">
      <c r="A8" s="31"/>
      <c r="B8" s="31"/>
      <c r="C8" s="31" t="s">
        <v>609</v>
      </c>
      <c r="D8" s="31"/>
      <c r="E8" s="193"/>
      <c r="F8" s="194"/>
      <c r="G8" s="194"/>
      <c r="H8" s="194"/>
      <c r="I8" s="194">
        <v>4000</v>
      </c>
      <c r="J8" s="194"/>
      <c r="K8" s="194"/>
      <c r="L8" s="194"/>
      <c r="M8" s="194"/>
    </row>
    <row r="9" spans="1:14" ht="52.8">
      <c r="A9" s="31"/>
      <c r="B9" s="31"/>
      <c r="C9" s="31" t="s">
        <v>610</v>
      </c>
      <c r="D9" s="31"/>
      <c r="E9" s="191"/>
      <c r="F9" s="191"/>
      <c r="G9" s="191"/>
      <c r="H9" s="191">
        <v>2500</v>
      </c>
      <c r="I9" s="191">
        <v>2500</v>
      </c>
      <c r="J9" s="191">
        <v>2500</v>
      </c>
      <c r="K9" s="191">
        <v>2500</v>
      </c>
      <c r="L9" s="191">
        <v>2500</v>
      </c>
      <c r="M9" s="191">
        <v>5000</v>
      </c>
    </row>
    <row r="10" spans="1:14" ht="52.8">
      <c r="A10" s="31"/>
      <c r="B10" s="31" t="s">
        <v>611</v>
      </c>
      <c r="C10" s="31" t="s">
        <v>612</v>
      </c>
      <c r="D10" s="31"/>
      <c r="E10" s="191"/>
      <c r="F10" s="191"/>
      <c r="G10" s="191"/>
      <c r="H10" s="191"/>
      <c r="I10" s="191"/>
      <c r="J10" s="191"/>
      <c r="K10" s="191"/>
      <c r="L10" s="191"/>
      <c r="M10" s="191">
        <v>15000</v>
      </c>
    </row>
    <row r="11" spans="1:14" ht="26.4">
      <c r="A11" s="31"/>
      <c r="B11" s="31"/>
      <c r="C11" s="31" t="s">
        <v>616</v>
      </c>
      <c r="D11" s="31"/>
      <c r="E11" s="191"/>
      <c r="F11" s="191"/>
      <c r="G11" s="191"/>
      <c r="H11" s="191"/>
      <c r="I11" s="191"/>
      <c r="J11" s="191">
        <v>3000</v>
      </c>
      <c r="K11" s="191"/>
      <c r="L11" s="191"/>
      <c r="M11" s="191"/>
    </row>
    <row r="12" spans="1:14" ht="26.4">
      <c r="A12" s="31"/>
      <c r="B12" s="31"/>
      <c r="C12" s="31" t="s">
        <v>613</v>
      </c>
      <c r="D12" s="31"/>
      <c r="E12" s="191"/>
      <c r="F12" s="191"/>
      <c r="G12" s="191"/>
      <c r="H12" s="191">
        <v>2000</v>
      </c>
      <c r="I12" s="191"/>
      <c r="J12" s="191"/>
      <c r="K12" s="191"/>
      <c r="L12" s="191"/>
      <c r="M12" s="191"/>
    </row>
    <row r="13" spans="1:14" ht="92.4">
      <c r="A13" s="31"/>
      <c r="B13" s="31" t="s">
        <v>618</v>
      </c>
      <c r="C13" s="31" t="s">
        <v>617</v>
      </c>
      <c r="D13" s="31"/>
      <c r="E13" s="191"/>
      <c r="F13" s="191"/>
      <c r="G13" s="191">
        <v>5000</v>
      </c>
      <c r="H13" s="191"/>
      <c r="I13" s="191"/>
      <c r="J13" s="191"/>
      <c r="K13" s="191"/>
      <c r="L13" s="191"/>
      <c r="M13" s="191"/>
    </row>
    <row r="14" spans="1:14">
      <c r="A14" s="31"/>
      <c r="B14" s="31"/>
      <c r="C14" s="31"/>
      <c r="D14" s="31"/>
      <c r="E14" s="191"/>
      <c r="F14" s="191"/>
      <c r="G14" s="191"/>
      <c r="H14" s="191"/>
      <c r="I14" s="191"/>
      <c r="J14" s="191"/>
      <c r="K14" s="191"/>
      <c r="L14" s="191"/>
      <c r="M14" s="191"/>
    </row>
    <row r="15" spans="1:14" ht="26.4">
      <c r="A15" s="15">
        <v>5</v>
      </c>
      <c r="B15" s="80" t="s">
        <v>274</v>
      </c>
      <c r="C15" s="38"/>
      <c r="D15" s="38"/>
      <c r="E15" s="77"/>
      <c r="F15" s="77"/>
      <c r="G15" s="77"/>
      <c r="H15" s="77"/>
      <c r="I15" s="77"/>
      <c r="J15" s="77"/>
      <c r="K15" s="77"/>
      <c r="L15" s="77"/>
      <c r="M15" s="77"/>
      <c r="N15" s="101"/>
    </row>
    <row r="16" spans="1:14">
      <c r="A16" s="16"/>
      <c r="B16" s="78"/>
      <c r="C16" s="38"/>
      <c r="D16" s="38"/>
      <c r="E16" s="77"/>
      <c r="F16" s="77"/>
      <c r="G16" s="77"/>
      <c r="H16" s="77"/>
      <c r="I16" s="77"/>
      <c r="J16" s="77"/>
      <c r="K16" s="77"/>
      <c r="L16" s="77"/>
      <c r="M16" s="77"/>
      <c r="N16" s="101"/>
    </row>
    <row r="17" spans="1:14" ht="66" customHeight="1">
      <c r="A17" s="16">
        <v>5.0999999999999996</v>
      </c>
      <c r="B17" s="38" t="s">
        <v>275</v>
      </c>
      <c r="C17" s="38" t="s">
        <v>370</v>
      </c>
      <c r="D17" s="38" t="s">
        <v>276</v>
      </c>
      <c r="E17" s="77"/>
      <c r="F17" s="77"/>
      <c r="G17" s="77"/>
      <c r="H17" s="77"/>
      <c r="I17" s="77"/>
      <c r="J17" s="77"/>
      <c r="K17" s="77"/>
      <c r="L17" s="77"/>
      <c r="M17" s="77"/>
    </row>
    <row r="18" spans="1:14">
      <c r="A18" s="16"/>
      <c r="B18" s="78"/>
      <c r="C18" s="38"/>
      <c r="D18" s="38"/>
      <c r="E18" s="77"/>
      <c r="F18" s="77"/>
      <c r="G18" s="77"/>
      <c r="H18" s="77"/>
      <c r="I18" s="77"/>
      <c r="J18" s="77"/>
      <c r="K18" s="77"/>
      <c r="L18" s="77"/>
      <c r="M18" s="77"/>
    </row>
    <row r="19" spans="1:14" ht="26.4">
      <c r="A19" s="16">
        <v>5.2</v>
      </c>
      <c r="B19" s="78" t="s">
        <v>275</v>
      </c>
      <c r="C19" s="38" t="s">
        <v>277</v>
      </c>
      <c r="D19" s="38" t="s">
        <v>278</v>
      </c>
      <c r="E19" s="77"/>
      <c r="F19" s="77"/>
      <c r="G19" s="77"/>
      <c r="H19" s="77"/>
      <c r="I19" s="77"/>
      <c r="J19" s="77"/>
      <c r="K19" s="77"/>
      <c r="L19" s="77">
        <v>300</v>
      </c>
      <c r="M19" s="77"/>
    </row>
    <row r="20" spans="1:14">
      <c r="A20" s="16"/>
      <c r="B20" s="78"/>
      <c r="C20" s="38"/>
      <c r="D20" s="38"/>
      <c r="E20" s="77"/>
      <c r="F20" s="77"/>
      <c r="G20" s="77"/>
      <c r="H20" s="77"/>
      <c r="I20" s="77"/>
      <c r="J20" s="77"/>
      <c r="K20" s="77"/>
      <c r="L20" s="77"/>
      <c r="M20" s="77"/>
    </row>
    <row r="21" spans="1:14" ht="92.4">
      <c r="A21" s="16">
        <v>5.3</v>
      </c>
      <c r="B21" s="78" t="s">
        <v>275</v>
      </c>
      <c r="C21" s="38" t="s">
        <v>279</v>
      </c>
      <c r="D21" s="38" t="s">
        <v>367</v>
      </c>
      <c r="E21" s="77"/>
      <c r="F21" s="77"/>
      <c r="G21" s="77"/>
      <c r="H21" s="77"/>
      <c r="I21" s="77"/>
      <c r="J21" s="77"/>
      <c r="K21" s="77"/>
      <c r="L21" s="77"/>
      <c r="M21" s="77"/>
    </row>
    <row r="22" spans="1:14">
      <c r="A22" s="16"/>
      <c r="B22" s="78"/>
      <c r="C22" s="38"/>
      <c r="D22" s="38"/>
      <c r="E22" s="77"/>
      <c r="F22" s="77"/>
      <c r="G22" s="77"/>
      <c r="H22" s="77"/>
      <c r="I22" s="77"/>
      <c r="J22" s="77"/>
      <c r="K22" s="77"/>
      <c r="L22" s="77"/>
      <c r="M22" s="77"/>
      <c r="N22" s="101"/>
    </row>
    <row r="23" spans="1:14" ht="26.4">
      <c r="A23" s="16">
        <v>5.4</v>
      </c>
      <c r="B23" s="78" t="s">
        <v>275</v>
      </c>
      <c r="C23" s="38" t="s">
        <v>280</v>
      </c>
      <c r="D23" s="38" t="s">
        <v>278</v>
      </c>
      <c r="E23" s="77"/>
      <c r="F23" s="77"/>
      <c r="G23" s="77"/>
      <c r="H23" s="77"/>
      <c r="I23" s="77"/>
      <c r="J23" s="77"/>
      <c r="K23" s="77"/>
      <c r="L23" s="77"/>
      <c r="M23" s="77">
        <v>250</v>
      </c>
      <c r="N23" s="101"/>
    </row>
    <row r="24" spans="1:14">
      <c r="A24" s="16"/>
      <c r="B24" s="78"/>
      <c r="C24" s="38"/>
      <c r="D24" s="38"/>
      <c r="E24" s="77"/>
      <c r="F24" s="77"/>
      <c r="G24" s="77"/>
      <c r="H24" s="77"/>
      <c r="I24" s="77"/>
      <c r="J24" s="77"/>
      <c r="K24" s="77"/>
      <c r="L24" s="77"/>
      <c r="M24" s="77"/>
      <c r="N24" s="101"/>
    </row>
    <row r="25" spans="1:14" ht="26.4">
      <c r="A25" s="16">
        <v>5.5</v>
      </c>
      <c r="B25" s="78" t="s">
        <v>275</v>
      </c>
      <c r="C25" s="38" t="s">
        <v>281</v>
      </c>
      <c r="D25" s="38" t="s">
        <v>278</v>
      </c>
      <c r="E25" s="77"/>
      <c r="F25" s="77"/>
      <c r="G25" s="77"/>
      <c r="H25" s="77"/>
      <c r="I25" s="77"/>
      <c r="J25" s="77"/>
      <c r="K25" s="77"/>
      <c r="L25" s="77"/>
      <c r="M25" s="77">
        <v>1500</v>
      </c>
      <c r="N25" s="101"/>
    </row>
    <row r="26" spans="1:14">
      <c r="A26" s="16"/>
      <c r="B26" s="78"/>
      <c r="C26" s="38"/>
      <c r="D26" s="38"/>
      <c r="E26" s="77"/>
      <c r="F26" s="77"/>
      <c r="G26" s="77"/>
      <c r="H26" s="77"/>
      <c r="I26" s="77"/>
      <c r="J26" s="77"/>
      <c r="K26" s="77"/>
      <c r="L26" s="77"/>
      <c r="M26" s="77"/>
      <c r="N26" s="101"/>
    </row>
    <row r="27" spans="1:14" ht="66">
      <c r="A27" s="16">
        <v>5.6</v>
      </c>
      <c r="B27" s="78" t="s">
        <v>107</v>
      </c>
      <c r="C27" s="38" t="s">
        <v>282</v>
      </c>
      <c r="D27" s="38" t="s">
        <v>172</v>
      </c>
      <c r="E27" s="77"/>
      <c r="F27" s="77"/>
      <c r="G27" s="77"/>
      <c r="H27" s="77"/>
      <c r="I27" s="77">
        <v>8500</v>
      </c>
      <c r="J27" s="77"/>
      <c r="K27" s="77"/>
      <c r="L27" s="77"/>
      <c r="M27" s="77">
        <v>8500</v>
      </c>
      <c r="N27" s="101"/>
    </row>
    <row r="28" spans="1:14">
      <c r="A28" s="16"/>
      <c r="B28" s="78"/>
      <c r="C28" s="38"/>
      <c r="D28" s="38"/>
      <c r="E28" s="77"/>
      <c r="F28" s="77"/>
      <c r="G28" s="77"/>
      <c r="H28" s="77"/>
      <c r="I28" s="77"/>
      <c r="J28" s="77"/>
      <c r="K28" s="77"/>
      <c r="L28" s="77"/>
      <c r="M28" s="77"/>
      <c r="N28" s="101"/>
    </row>
    <row r="29" spans="1:14" ht="26.4">
      <c r="A29" s="16">
        <v>5.7</v>
      </c>
      <c r="B29" s="78" t="s">
        <v>107</v>
      </c>
      <c r="C29" s="38" t="s">
        <v>283</v>
      </c>
      <c r="D29" s="38" t="s">
        <v>284</v>
      </c>
      <c r="E29" s="77"/>
      <c r="F29" s="77"/>
      <c r="G29" s="77"/>
      <c r="H29" s="77"/>
      <c r="I29" s="77">
        <v>500</v>
      </c>
      <c r="J29" s="77"/>
      <c r="K29" s="77"/>
      <c r="L29" s="77"/>
      <c r="M29" s="77">
        <v>500</v>
      </c>
      <c r="N29" s="101"/>
    </row>
    <row r="30" spans="1:14">
      <c r="A30" s="16"/>
      <c r="B30" s="78"/>
      <c r="C30" s="38"/>
      <c r="D30" s="38"/>
      <c r="E30" s="77"/>
      <c r="F30" s="77"/>
      <c r="G30" s="77"/>
      <c r="H30" s="77"/>
      <c r="I30" s="77"/>
      <c r="J30" s="77"/>
      <c r="K30" s="77"/>
      <c r="L30" s="77"/>
      <c r="M30" s="77"/>
      <c r="N30" s="101"/>
    </row>
    <row r="31" spans="1:14" ht="52.95" customHeight="1">
      <c r="A31" s="16">
        <v>5.8</v>
      </c>
      <c r="B31" s="78" t="s">
        <v>285</v>
      </c>
      <c r="C31" s="38" t="s">
        <v>368</v>
      </c>
      <c r="D31" s="38" t="s">
        <v>253</v>
      </c>
      <c r="E31" s="77"/>
      <c r="F31" s="77"/>
      <c r="G31" s="77"/>
      <c r="H31" s="77"/>
      <c r="I31" s="77"/>
      <c r="J31" s="77"/>
      <c r="K31" s="77"/>
      <c r="L31" s="77"/>
      <c r="M31" s="77"/>
    </row>
    <row r="32" spans="1:14">
      <c r="A32" s="16"/>
      <c r="B32" s="78"/>
      <c r="C32" s="38"/>
      <c r="D32" s="38"/>
      <c r="E32" s="77"/>
      <c r="F32" s="77"/>
      <c r="G32" s="77"/>
      <c r="H32" s="77"/>
      <c r="I32" s="77"/>
      <c r="J32" s="77"/>
      <c r="K32" s="77"/>
      <c r="L32" s="77"/>
      <c r="M32" s="77"/>
    </row>
    <row r="33" spans="1:14" ht="52.95" customHeight="1">
      <c r="A33" s="16">
        <v>5.9</v>
      </c>
      <c r="B33" s="78" t="s">
        <v>285</v>
      </c>
      <c r="C33" s="38" t="s">
        <v>286</v>
      </c>
      <c r="D33" s="38" t="s">
        <v>253</v>
      </c>
      <c r="E33" s="77"/>
      <c r="F33" s="77"/>
      <c r="G33" s="77"/>
      <c r="H33" s="77"/>
      <c r="I33" s="77"/>
      <c r="J33" s="77"/>
      <c r="K33" s="77"/>
      <c r="L33" s="77"/>
      <c r="M33" s="77"/>
    </row>
    <row r="34" spans="1:14">
      <c r="A34" s="16"/>
      <c r="B34" s="78"/>
      <c r="C34" s="38"/>
      <c r="D34" s="38"/>
      <c r="E34" s="77"/>
      <c r="F34" s="77"/>
      <c r="G34" s="77"/>
      <c r="H34" s="77"/>
      <c r="I34" s="77"/>
      <c r="J34" s="77"/>
      <c r="K34" s="77"/>
      <c r="L34" s="77"/>
      <c r="M34" s="77"/>
    </row>
    <row r="35" spans="1:14" ht="52.8">
      <c r="A35" s="108">
        <v>5.0999999999999996</v>
      </c>
      <c r="B35" s="78" t="s">
        <v>287</v>
      </c>
      <c r="C35" s="38" t="s">
        <v>288</v>
      </c>
      <c r="D35" s="29" t="s">
        <v>50</v>
      </c>
      <c r="E35" s="77" t="s">
        <v>583</v>
      </c>
      <c r="F35" s="77">
        <v>500</v>
      </c>
      <c r="G35" s="77"/>
      <c r="H35" s="77"/>
      <c r="I35" s="77"/>
      <c r="J35" s="77"/>
      <c r="K35" s="77"/>
      <c r="L35" s="77"/>
      <c r="M35" s="77"/>
    </row>
    <row r="36" spans="1:14">
      <c r="A36" s="16"/>
      <c r="B36" s="78"/>
      <c r="C36" s="38"/>
      <c r="D36" s="38"/>
      <c r="E36" s="77"/>
      <c r="F36" s="77"/>
      <c r="G36" s="77"/>
      <c r="H36" s="77"/>
      <c r="I36" s="77"/>
      <c r="J36" s="77"/>
      <c r="K36" s="77"/>
      <c r="L36" s="77"/>
      <c r="M36" s="77"/>
      <c r="N36" s="101"/>
    </row>
    <row r="37" spans="1:14" ht="26.4">
      <c r="A37" s="108">
        <v>5.1100000000000003</v>
      </c>
      <c r="B37" s="78" t="s">
        <v>289</v>
      </c>
      <c r="C37" s="38" t="s">
        <v>290</v>
      </c>
      <c r="D37" s="38" t="s">
        <v>291</v>
      </c>
      <c r="E37" s="77"/>
      <c r="F37" s="77"/>
      <c r="G37" s="77"/>
      <c r="H37" s="77"/>
      <c r="I37" s="77"/>
      <c r="J37" s="77"/>
      <c r="K37" s="77"/>
      <c r="L37" s="77"/>
      <c r="M37" s="77"/>
      <c r="N37" s="101"/>
    </row>
    <row r="38" spans="1:14">
      <c r="A38" s="108"/>
      <c r="B38" s="78"/>
      <c r="C38" s="38"/>
      <c r="D38" s="38"/>
      <c r="E38" s="77"/>
      <c r="F38" s="77"/>
      <c r="G38" s="77"/>
      <c r="H38" s="77"/>
      <c r="I38" s="77"/>
      <c r="J38" s="77"/>
      <c r="K38" s="77"/>
      <c r="L38" s="77"/>
      <c r="M38" s="77"/>
      <c r="N38" s="101"/>
    </row>
    <row r="39" spans="1:14" ht="26.4">
      <c r="A39" s="108">
        <v>5.12</v>
      </c>
      <c r="B39" s="78" t="s">
        <v>359</v>
      </c>
      <c r="C39" s="38" t="s">
        <v>292</v>
      </c>
      <c r="D39" s="38" t="s">
        <v>291</v>
      </c>
      <c r="E39" s="77"/>
      <c r="F39" s="77"/>
      <c r="G39" s="77"/>
      <c r="H39" s="77"/>
      <c r="I39" s="77"/>
      <c r="J39" s="77"/>
      <c r="K39" s="77"/>
      <c r="L39" s="77"/>
      <c r="M39" s="77"/>
      <c r="N39" s="101"/>
    </row>
    <row r="40" spans="1:14">
      <c r="A40" s="108"/>
      <c r="B40" s="78"/>
      <c r="C40" s="38"/>
      <c r="D40" s="38"/>
      <c r="E40" s="77"/>
      <c r="F40" s="77"/>
      <c r="G40" s="77"/>
      <c r="H40" s="77"/>
      <c r="I40" s="77"/>
      <c r="J40" s="77"/>
      <c r="K40" s="77"/>
      <c r="L40" s="77"/>
      <c r="M40" s="77"/>
      <c r="N40" s="101"/>
    </row>
    <row r="41" spans="1:14" ht="26.4">
      <c r="A41" s="108">
        <v>5.13</v>
      </c>
      <c r="B41" s="78" t="s">
        <v>293</v>
      </c>
      <c r="C41" s="38" t="s">
        <v>294</v>
      </c>
      <c r="D41" s="38" t="s">
        <v>360</v>
      </c>
      <c r="E41" s="77"/>
      <c r="F41" s="77"/>
      <c r="G41" s="77"/>
      <c r="H41" s="77"/>
      <c r="I41" s="77"/>
      <c r="J41" s="77"/>
      <c r="K41" s="77"/>
      <c r="L41" s="77">
        <v>250</v>
      </c>
      <c r="M41" s="77"/>
      <c r="N41" s="101"/>
    </row>
    <row r="42" spans="1:14">
      <c r="A42" s="31"/>
      <c r="B42" s="31"/>
      <c r="C42" s="31"/>
      <c r="D42" s="31"/>
      <c r="E42" s="191"/>
      <c r="F42" s="191"/>
      <c r="G42" s="191"/>
      <c r="H42" s="191"/>
      <c r="I42" s="191"/>
      <c r="J42" s="191"/>
      <c r="K42" s="191"/>
      <c r="L42" s="191"/>
      <c r="M42" s="191"/>
    </row>
    <row r="43" spans="1:14" ht="13.95" customHeight="1" thickBot="1">
      <c r="A43" s="238" t="s">
        <v>9</v>
      </c>
      <c r="B43" s="239"/>
      <c r="C43" s="239"/>
      <c r="D43" s="225"/>
      <c r="E43" s="45">
        <f>SUM(E4:E42)</f>
        <v>0</v>
      </c>
      <c r="F43" s="45">
        <f t="shared" ref="F43:M43" si="0">SUM(F4:F42)</f>
        <v>500</v>
      </c>
      <c r="G43" s="45">
        <f t="shared" si="0"/>
        <v>5000</v>
      </c>
      <c r="H43" s="45">
        <f t="shared" si="0"/>
        <v>30366</v>
      </c>
      <c r="I43" s="45">
        <f t="shared" si="0"/>
        <v>15500</v>
      </c>
      <c r="J43" s="45">
        <f t="shared" si="0"/>
        <v>6500</v>
      </c>
      <c r="K43" s="45">
        <f t="shared" si="0"/>
        <v>2500</v>
      </c>
      <c r="L43" s="45">
        <f t="shared" si="0"/>
        <v>6050</v>
      </c>
      <c r="M43" s="45">
        <f t="shared" si="0"/>
        <v>30750</v>
      </c>
    </row>
    <row r="44" spans="1:14">
      <c r="A44" s="31"/>
      <c r="B44"/>
      <c r="C44"/>
      <c r="D44"/>
      <c r="E44" s="31"/>
      <c r="F44" s="31"/>
      <c r="G44" s="31"/>
      <c r="H44" s="31"/>
      <c r="I44" s="31"/>
      <c r="J44" s="31"/>
      <c r="K44" s="31"/>
      <c r="L44" s="31"/>
      <c r="M44" s="31"/>
    </row>
    <row r="45" spans="1:14">
      <c r="B45"/>
      <c r="C45"/>
      <c r="D45"/>
      <c r="E45"/>
      <c r="F45"/>
      <c r="G45"/>
      <c r="H45"/>
      <c r="I45"/>
      <c r="J45"/>
      <c r="K45"/>
      <c r="L45"/>
      <c r="M45"/>
    </row>
    <row r="46" spans="1:14">
      <c r="B46"/>
      <c r="C46"/>
      <c r="D46"/>
      <c r="E46"/>
      <c r="F46"/>
      <c r="G46"/>
      <c r="H46"/>
      <c r="I46"/>
      <c r="J46"/>
      <c r="K46"/>
      <c r="L46"/>
      <c r="M46"/>
    </row>
    <row r="47" spans="1:14">
      <c r="B47"/>
      <c r="C47"/>
      <c r="D47"/>
      <c r="E47"/>
      <c r="F47"/>
      <c r="G47"/>
      <c r="H47"/>
      <c r="I47"/>
      <c r="J47"/>
      <c r="K47"/>
      <c r="L47"/>
      <c r="M47"/>
    </row>
    <row r="48" spans="1:14">
      <c r="B48"/>
      <c r="C48"/>
      <c r="D48"/>
      <c r="E48"/>
      <c r="F48"/>
      <c r="G48"/>
      <c r="H48"/>
      <c r="I48"/>
      <c r="J48"/>
      <c r="K48"/>
      <c r="L48"/>
      <c r="M48"/>
    </row>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sheetData>
  <mergeCells count="1">
    <mergeCell ref="A43:C43"/>
  </mergeCells>
  <pageMargins left="0.7" right="0.7" top="0.75" bottom="0.75" header="0.3" footer="0.3"/>
  <pageSetup paperSize="9" scale="71"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06"/>
  <sheetViews>
    <sheetView view="pageBreakPreview" zoomScale="80" zoomScaleNormal="80" zoomScaleSheetLayoutView="80" zoomScalePageLayoutView="75" workbookViewId="0">
      <pane ySplit="2" topLeftCell="A57" activePane="bottomLeft" state="frozen"/>
      <selection activeCell="C1" sqref="C1"/>
      <selection pane="bottomLeft" activeCell="G15" sqref="G15"/>
    </sheetView>
  </sheetViews>
  <sheetFormatPr defaultColWidth="8.88671875" defaultRowHeight="13.2"/>
  <cols>
    <col min="1" max="1" width="5.109375" style="19" customWidth="1"/>
    <col min="2" max="2" width="15" style="37" customWidth="1"/>
    <col min="3" max="3" width="28.33203125" style="48" customWidth="1"/>
    <col min="4" max="4" width="25.88671875" style="43" customWidth="1"/>
    <col min="5" max="5" width="10.33203125" style="37" customWidth="1"/>
    <col min="6" max="6" width="11.33203125" style="37" customWidth="1"/>
    <col min="7" max="7" width="9.88671875" style="37" customWidth="1"/>
    <col min="8" max="8" width="11.5546875" style="37" customWidth="1"/>
    <col min="9" max="9" width="9.88671875" style="37" customWidth="1"/>
    <col min="10" max="10" width="10" style="37" customWidth="1"/>
    <col min="11" max="11" width="11.88671875" style="37" customWidth="1"/>
    <col min="12" max="12" width="10.109375" style="37" customWidth="1"/>
    <col min="13" max="13" width="12.109375" style="37" customWidth="1"/>
    <col min="14" max="16384" width="8.88671875" style="3"/>
  </cols>
  <sheetData>
    <row r="1" spans="1:14" s="1" customFormat="1" ht="13.8" thickBot="1">
      <c r="A1" s="14" t="s">
        <v>604</v>
      </c>
      <c r="B1" s="36"/>
      <c r="C1" s="51"/>
      <c r="D1" s="52"/>
      <c r="E1" s="36"/>
      <c r="F1" s="36"/>
      <c r="G1" s="36"/>
      <c r="H1" s="36"/>
      <c r="I1" s="36"/>
      <c r="J1" s="36"/>
      <c r="K1" s="36"/>
      <c r="L1" s="36"/>
      <c r="M1" s="36"/>
      <c r="N1" s="4"/>
    </row>
    <row r="2" spans="1:14" s="2" customFormat="1" ht="26.4">
      <c r="A2" s="20" t="s">
        <v>1</v>
      </c>
      <c r="B2" s="11" t="s">
        <v>2</v>
      </c>
      <c r="C2" s="11" t="s">
        <v>13</v>
      </c>
      <c r="D2" s="11" t="s">
        <v>0</v>
      </c>
      <c r="E2" s="11" t="s">
        <v>4</v>
      </c>
      <c r="F2" s="11">
        <v>2020</v>
      </c>
      <c r="G2" s="11">
        <v>2021</v>
      </c>
      <c r="H2" s="11">
        <v>2022</v>
      </c>
      <c r="I2" s="11">
        <v>2023</v>
      </c>
      <c r="J2" s="11">
        <v>2024</v>
      </c>
      <c r="K2" s="11">
        <v>2025</v>
      </c>
      <c r="L2" s="11">
        <v>2026</v>
      </c>
      <c r="M2" s="11" t="s">
        <v>10</v>
      </c>
      <c r="N2" s="5"/>
    </row>
    <row r="3" spans="1:14" s="27" customFormat="1">
      <c r="A3" s="33"/>
      <c r="B3" s="28" t="s">
        <v>6</v>
      </c>
      <c r="C3" s="25"/>
      <c r="D3" s="28"/>
      <c r="E3" s="30"/>
      <c r="F3" s="30"/>
      <c r="G3" s="30"/>
      <c r="H3" s="30"/>
      <c r="I3" s="30"/>
      <c r="J3" s="30"/>
      <c r="K3" s="30"/>
      <c r="L3" s="30"/>
      <c r="M3" s="30"/>
      <c r="N3" s="26"/>
    </row>
    <row r="4" spans="1:14" s="27" customFormat="1">
      <c r="A4" s="33"/>
      <c r="B4" s="28"/>
      <c r="C4" s="25"/>
      <c r="D4" s="28"/>
      <c r="E4" s="30"/>
      <c r="F4" s="30"/>
      <c r="G4" s="30"/>
      <c r="H4" s="30"/>
      <c r="I4" s="30"/>
      <c r="J4" s="30"/>
      <c r="K4" s="30"/>
      <c r="L4" s="30"/>
      <c r="M4" s="30"/>
      <c r="N4" s="26"/>
    </row>
    <row r="5" spans="1:14" s="27" customFormat="1">
      <c r="A5" s="15">
        <v>1</v>
      </c>
      <c r="B5" s="12" t="s">
        <v>3</v>
      </c>
      <c r="C5" s="29"/>
      <c r="D5" s="34"/>
      <c r="E5" s="30"/>
      <c r="F5" s="30"/>
      <c r="G5" s="30"/>
      <c r="H5" s="30"/>
      <c r="I5" s="30"/>
      <c r="J5" s="30"/>
      <c r="K5" s="30"/>
      <c r="L5" s="30"/>
      <c r="M5" s="30"/>
      <c r="N5" s="26"/>
    </row>
    <row r="6" spans="1:14" s="27" customFormat="1">
      <c r="A6" s="16"/>
      <c r="B6" s="12"/>
      <c r="C6" s="29"/>
      <c r="D6" s="34"/>
      <c r="E6" s="30"/>
      <c r="F6" s="30"/>
      <c r="G6" s="30"/>
      <c r="H6" s="30"/>
      <c r="I6" s="30"/>
      <c r="J6" s="30"/>
      <c r="K6" s="30"/>
      <c r="L6" s="30"/>
      <c r="M6" s="30"/>
      <c r="N6" s="26"/>
    </row>
    <row r="7" spans="1:14" s="27" customFormat="1" ht="68.400000000000006" customHeight="1">
      <c r="A7" s="16">
        <v>1.1000000000000001</v>
      </c>
      <c r="B7" s="29" t="s">
        <v>7</v>
      </c>
      <c r="C7" s="31" t="s">
        <v>380</v>
      </c>
      <c r="D7" s="31" t="s">
        <v>478</v>
      </c>
      <c r="E7" s="97" t="s">
        <v>583</v>
      </c>
      <c r="F7" s="97"/>
      <c r="G7" s="97" t="s">
        <v>583</v>
      </c>
      <c r="H7" s="97"/>
      <c r="I7" s="97" t="s">
        <v>583</v>
      </c>
      <c r="J7" s="97"/>
      <c r="K7" s="97" t="s">
        <v>583</v>
      </c>
      <c r="L7" s="97"/>
      <c r="M7" s="97" t="s">
        <v>583</v>
      </c>
      <c r="N7" s="26"/>
    </row>
    <row r="8" spans="1:14" s="27" customFormat="1">
      <c r="A8" s="16"/>
      <c r="B8" s="29"/>
      <c r="C8" s="31"/>
      <c r="D8" s="31"/>
      <c r="E8" s="30"/>
      <c r="F8" s="97"/>
      <c r="G8" s="97"/>
      <c r="H8" s="97"/>
      <c r="I8" s="97"/>
      <c r="J8" s="97"/>
      <c r="K8" s="97"/>
      <c r="L8" s="97"/>
      <c r="M8" s="97"/>
      <c r="N8" s="26"/>
    </row>
    <row r="9" spans="1:14" s="27" customFormat="1" ht="66">
      <c r="A9" s="16">
        <v>1.2</v>
      </c>
      <c r="B9" s="29" t="s">
        <v>7</v>
      </c>
      <c r="C9" s="31" t="s">
        <v>83</v>
      </c>
      <c r="D9" s="31" t="s">
        <v>471</v>
      </c>
      <c r="E9" s="30"/>
      <c r="F9" s="97"/>
      <c r="G9" s="97"/>
      <c r="H9" s="97"/>
      <c r="I9" s="97"/>
      <c r="J9" s="97"/>
      <c r="K9" s="97"/>
      <c r="L9" s="97"/>
      <c r="M9" s="97"/>
      <c r="N9" s="26"/>
    </row>
    <row r="10" spans="1:14" s="27" customFormat="1">
      <c r="A10" s="16"/>
      <c r="B10" s="29"/>
      <c r="D10" s="31"/>
      <c r="E10" s="30"/>
      <c r="F10" s="97"/>
      <c r="G10" s="97"/>
      <c r="H10" s="97"/>
      <c r="I10" s="97"/>
      <c r="J10" s="97"/>
      <c r="K10" s="97"/>
      <c r="L10" s="97"/>
      <c r="M10" s="97"/>
      <c r="N10" s="26"/>
    </row>
    <row r="11" spans="1:14" s="27" customFormat="1" ht="26.4">
      <c r="A11" s="16">
        <v>1.3</v>
      </c>
      <c r="B11" s="29" t="s">
        <v>7</v>
      </c>
      <c r="C11" s="29" t="s">
        <v>84</v>
      </c>
      <c r="D11" s="31" t="s">
        <v>472</v>
      </c>
      <c r="E11" s="30"/>
      <c r="F11" s="97"/>
      <c r="G11" s="97"/>
      <c r="H11" s="97"/>
      <c r="I11" s="97"/>
      <c r="J11" s="97"/>
      <c r="K11" s="97"/>
      <c r="L11" s="97"/>
      <c r="M11" s="97"/>
      <c r="N11" s="26"/>
    </row>
    <row r="12" spans="1:14" s="27" customFormat="1">
      <c r="A12" s="16"/>
      <c r="B12" s="29"/>
      <c r="C12" s="29"/>
      <c r="D12" s="31"/>
      <c r="E12" s="30"/>
      <c r="F12" s="97"/>
      <c r="G12" s="97"/>
      <c r="H12" s="97"/>
      <c r="I12" s="97"/>
      <c r="J12" s="97"/>
      <c r="K12" s="97"/>
      <c r="L12" s="97"/>
      <c r="M12" s="97"/>
      <c r="N12" s="26"/>
    </row>
    <row r="13" spans="1:14" s="27" customFormat="1" ht="42.6" customHeight="1">
      <c r="A13" s="16">
        <v>1.4</v>
      </c>
      <c r="B13" s="29" t="s">
        <v>14</v>
      </c>
      <c r="C13" s="31" t="s">
        <v>379</v>
      </c>
      <c r="D13" s="31" t="s">
        <v>472</v>
      </c>
      <c r="E13" s="30"/>
      <c r="F13" s="97"/>
      <c r="G13" s="97"/>
      <c r="H13" s="97"/>
      <c r="I13" s="97"/>
      <c r="J13" s="97"/>
      <c r="K13" s="97"/>
      <c r="L13" s="97"/>
      <c r="M13" s="97"/>
      <c r="N13" s="26"/>
    </row>
    <row r="14" spans="1:14" s="27" customFormat="1">
      <c r="A14" s="16"/>
      <c r="B14" s="29"/>
      <c r="C14" s="31"/>
      <c r="D14" s="31"/>
      <c r="E14" s="30"/>
      <c r="F14" s="97"/>
      <c r="G14" s="97"/>
      <c r="H14" s="97"/>
      <c r="I14" s="97"/>
      <c r="J14" s="97"/>
      <c r="K14" s="97"/>
      <c r="L14" s="97"/>
      <c r="M14" s="97"/>
      <c r="N14" s="26"/>
    </row>
    <row r="15" spans="1:14" s="27" customFormat="1" ht="66">
      <c r="A15" s="16">
        <v>1.5</v>
      </c>
      <c r="B15" s="29" t="s">
        <v>14</v>
      </c>
      <c r="C15" s="31" t="s">
        <v>473</v>
      </c>
      <c r="D15" s="31" t="s">
        <v>474</v>
      </c>
      <c r="E15" s="30"/>
      <c r="F15" s="97"/>
      <c r="G15" s="97"/>
      <c r="H15" s="97"/>
      <c r="I15" s="97" t="s">
        <v>583</v>
      </c>
      <c r="J15" s="97"/>
      <c r="K15" s="97"/>
      <c r="L15" s="97"/>
      <c r="M15" s="97" t="s">
        <v>583</v>
      </c>
      <c r="N15" s="26"/>
    </row>
    <row r="16" spans="1:14" s="27" customFormat="1">
      <c r="A16" s="16"/>
      <c r="B16" s="29"/>
      <c r="C16" s="31"/>
      <c r="D16" s="31"/>
      <c r="E16" s="30"/>
      <c r="F16" s="97"/>
      <c r="G16" s="97"/>
      <c r="H16" s="97"/>
      <c r="I16" s="97"/>
      <c r="J16" s="97"/>
      <c r="K16" s="97"/>
      <c r="L16" s="97"/>
      <c r="M16" s="97"/>
      <c r="N16" s="26"/>
    </row>
    <row r="17" spans="1:14" s="27" customFormat="1" ht="52.8">
      <c r="A17" s="16">
        <v>1.6</v>
      </c>
      <c r="B17" s="29" t="s">
        <v>8</v>
      </c>
      <c r="C17" s="29" t="s">
        <v>102</v>
      </c>
      <c r="D17" s="31" t="s">
        <v>381</v>
      </c>
      <c r="E17" s="30"/>
      <c r="F17" s="97"/>
      <c r="G17" s="97"/>
      <c r="H17" s="97"/>
      <c r="I17" s="97"/>
      <c r="J17" s="97"/>
      <c r="K17" s="97"/>
      <c r="L17" s="97"/>
      <c r="M17" s="97"/>
      <c r="N17" s="26"/>
    </row>
    <row r="18" spans="1:14" s="27" customFormat="1">
      <c r="A18" s="16"/>
      <c r="B18" s="29"/>
      <c r="C18" s="29"/>
      <c r="D18" s="31"/>
      <c r="E18" s="30"/>
      <c r="F18" s="97"/>
      <c r="G18" s="97"/>
      <c r="H18" s="97"/>
      <c r="I18" s="97"/>
      <c r="J18" s="97"/>
      <c r="K18" s="97"/>
      <c r="L18" s="97"/>
      <c r="M18" s="97"/>
      <c r="N18" s="26"/>
    </row>
    <row r="19" spans="1:14" s="27" customFormat="1" ht="39.6">
      <c r="A19" s="16">
        <v>1.7</v>
      </c>
      <c r="B19" s="29" t="s">
        <v>8</v>
      </c>
      <c r="C19" s="29" t="s">
        <v>100</v>
      </c>
      <c r="D19" s="31" t="s">
        <v>101</v>
      </c>
      <c r="E19" s="97"/>
      <c r="F19" s="97"/>
      <c r="G19" s="97"/>
      <c r="H19" s="97"/>
      <c r="I19" s="97"/>
      <c r="J19" s="97"/>
      <c r="K19" s="97"/>
      <c r="L19" s="97"/>
      <c r="M19" s="97"/>
      <c r="N19" s="26"/>
    </row>
    <row r="20" spans="1:14" s="27" customFormat="1">
      <c r="A20" s="16"/>
      <c r="B20" s="29"/>
      <c r="C20" s="29"/>
      <c r="D20" s="31"/>
      <c r="E20" s="30"/>
      <c r="F20" s="97"/>
      <c r="G20" s="97"/>
      <c r="H20" s="97"/>
      <c r="I20" s="97"/>
      <c r="J20" s="97"/>
      <c r="K20" s="97"/>
      <c r="L20" s="97"/>
      <c r="M20" s="97"/>
      <c r="N20" s="26"/>
    </row>
    <row r="21" spans="1:14" customFormat="1">
      <c r="A21" s="15">
        <v>2</v>
      </c>
      <c r="B21" s="12" t="s">
        <v>12</v>
      </c>
      <c r="C21" s="12"/>
      <c r="D21" s="31"/>
      <c r="E21" s="104"/>
      <c r="F21" s="97"/>
      <c r="G21" s="97"/>
      <c r="H21" s="97"/>
      <c r="I21" s="97"/>
      <c r="J21" s="97"/>
      <c r="K21" s="97"/>
      <c r="L21" s="97"/>
      <c r="M21" s="97"/>
      <c r="N21" s="4"/>
    </row>
    <row r="22" spans="1:14" customFormat="1">
      <c r="A22" s="15"/>
      <c r="B22" s="12"/>
      <c r="C22" s="12"/>
      <c r="D22" s="31"/>
      <c r="E22" s="104"/>
      <c r="F22" s="97"/>
      <c r="G22" s="97"/>
      <c r="H22" s="97"/>
      <c r="I22" s="97"/>
      <c r="J22" s="97"/>
      <c r="K22" s="97"/>
      <c r="L22" s="97"/>
      <c r="M22" s="97"/>
      <c r="N22" s="4"/>
    </row>
    <row r="23" spans="1:14" customFormat="1" ht="145.19999999999999">
      <c r="A23" s="16">
        <v>2.1</v>
      </c>
      <c r="B23" s="29" t="s">
        <v>106</v>
      </c>
      <c r="C23" s="29" t="s">
        <v>86</v>
      </c>
      <c r="D23" s="38" t="s">
        <v>595</v>
      </c>
      <c r="E23" s="97"/>
      <c r="F23" s="104"/>
      <c r="G23" s="104"/>
      <c r="H23" s="212" t="s">
        <v>583</v>
      </c>
      <c r="I23" s="104"/>
      <c r="J23" s="104"/>
      <c r="K23" s="104"/>
      <c r="L23" s="104"/>
      <c r="M23" s="104"/>
      <c r="N23" s="4"/>
    </row>
    <row r="24" spans="1:14">
      <c r="A24" s="116"/>
      <c r="B24" s="112"/>
      <c r="C24" s="119"/>
      <c r="D24" s="87"/>
      <c r="E24" s="102"/>
      <c r="F24" s="97"/>
      <c r="G24" s="97"/>
      <c r="H24" s="97"/>
      <c r="I24" s="97"/>
      <c r="J24" s="97"/>
      <c r="K24" s="97"/>
      <c r="L24" s="97"/>
      <c r="M24" s="97"/>
    </row>
    <row r="25" spans="1:14" customFormat="1" ht="26.4">
      <c r="A25" s="16">
        <v>2.2000000000000002</v>
      </c>
      <c r="B25" s="29" t="s">
        <v>107</v>
      </c>
      <c r="C25" s="29" t="s">
        <v>108</v>
      </c>
      <c r="D25" s="31" t="s">
        <v>475</v>
      </c>
      <c r="E25" s="97" t="s">
        <v>583</v>
      </c>
      <c r="F25" s="97"/>
      <c r="G25" s="97"/>
      <c r="H25" s="97"/>
      <c r="I25" s="97"/>
      <c r="J25" s="97"/>
      <c r="K25" s="97"/>
      <c r="L25" s="97"/>
      <c r="M25" s="97"/>
      <c r="N25" s="4"/>
    </row>
    <row r="26" spans="1:14">
      <c r="A26" s="16"/>
      <c r="B26" s="29"/>
      <c r="C26" s="29"/>
      <c r="D26" s="31"/>
      <c r="E26" s="97"/>
      <c r="F26" s="97"/>
      <c r="G26" s="97"/>
      <c r="H26" s="97"/>
      <c r="I26" s="97"/>
      <c r="J26" s="97"/>
      <c r="K26" s="97"/>
      <c r="L26" s="97"/>
      <c r="M26" s="97"/>
      <c r="N26" s="6"/>
    </row>
    <row r="27" spans="1:14">
      <c r="A27" s="15">
        <v>3</v>
      </c>
      <c r="B27" s="12" t="s">
        <v>42</v>
      </c>
      <c r="C27" s="29"/>
      <c r="D27" s="31"/>
      <c r="E27" s="97"/>
      <c r="F27" s="97"/>
      <c r="G27" s="97"/>
      <c r="H27" s="97"/>
      <c r="I27" s="97"/>
      <c r="J27" s="97"/>
      <c r="K27" s="97"/>
      <c r="L27" s="97"/>
      <c r="M27" s="97"/>
      <c r="N27" s="6"/>
    </row>
    <row r="28" spans="1:14">
      <c r="A28" s="15"/>
      <c r="B28" s="12"/>
      <c r="C28" s="29"/>
      <c r="D28" s="31"/>
      <c r="E28" s="97"/>
      <c r="F28" s="97"/>
      <c r="G28" s="97"/>
      <c r="H28" s="97"/>
      <c r="I28" s="97"/>
      <c r="J28" s="97"/>
      <c r="K28" s="97"/>
      <c r="L28" s="97"/>
      <c r="M28" s="97"/>
      <c r="N28" s="6"/>
    </row>
    <row r="29" spans="1:14" ht="66">
      <c r="A29" s="46">
        <v>3.1</v>
      </c>
      <c r="B29" s="29" t="s">
        <v>87</v>
      </c>
      <c r="C29" s="29" t="s">
        <v>410</v>
      </c>
      <c r="D29" s="31" t="s">
        <v>411</v>
      </c>
      <c r="E29" s="97"/>
      <c r="F29" s="97">
        <v>0</v>
      </c>
      <c r="G29" s="97"/>
      <c r="H29" s="97"/>
      <c r="I29" s="97"/>
      <c r="J29" s="97"/>
      <c r="K29" s="97"/>
      <c r="L29" s="97"/>
      <c r="M29" s="97" t="s">
        <v>583</v>
      </c>
      <c r="N29" s="6"/>
    </row>
    <row r="30" spans="1:14">
      <c r="A30" s="16"/>
      <c r="B30" s="29"/>
      <c r="C30" s="29"/>
      <c r="D30" s="31"/>
      <c r="E30" s="97"/>
      <c r="F30" s="97"/>
      <c r="G30" s="97"/>
      <c r="H30" s="97"/>
      <c r="I30" s="97"/>
      <c r="J30" s="97"/>
      <c r="K30" s="97"/>
      <c r="L30" s="97"/>
      <c r="M30" s="97"/>
      <c r="N30" s="6"/>
    </row>
    <row r="31" spans="1:14" ht="66">
      <c r="A31" s="47">
        <v>3.2</v>
      </c>
      <c r="B31" s="29" t="s">
        <v>88</v>
      </c>
      <c r="C31" s="29" t="s">
        <v>89</v>
      </c>
      <c r="D31" s="31" t="s">
        <v>90</v>
      </c>
      <c r="E31" s="97"/>
      <c r="F31" s="97" t="s">
        <v>324</v>
      </c>
      <c r="G31" s="97"/>
      <c r="H31" s="97"/>
      <c r="I31" s="97"/>
      <c r="J31" s="97"/>
      <c r="K31" s="97" t="s">
        <v>324</v>
      </c>
      <c r="L31" s="97"/>
      <c r="M31" s="97" t="s">
        <v>324</v>
      </c>
      <c r="N31" s="6"/>
    </row>
    <row r="32" spans="1:14">
      <c r="A32" s="15"/>
      <c r="B32" s="12"/>
      <c r="C32" s="29"/>
      <c r="D32" s="31"/>
      <c r="E32" s="97"/>
      <c r="F32" s="97"/>
      <c r="G32" s="97"/>
      <c r="H32" s="97"/>
      <c r="I32" s="97"/>
      <c r="J32" s="97"/>
      <c r="K32" s="97"/>
      <c r="L32" s="97"/>
      <c r="M32" s="97"/>
      <c r="N32" s="6"/>
    </row>
    <row r="33" spans="1:14">
      <c r="A33" s="15">
        <v>4</v>
      </c>
      <c r="B33" s="12" t="s">
        <v>11</v>
      </c>
      <c r="C33" s="29"/>
      <c r="D33" s="31"/>
      <c r="E33" s="97"/>
      <c r="F33" s="97"/>
      <c r="G33" s="97"/>
      <c r="H33" s="97"/>
      <c r="I33" s="97"/>
      <c r="J33" s="97"/>
      <c r="K33" s="97"/>
      <c r="L33" s="97"/>
      <c r="M33" s="97"/>
      <c r="N33" s="6"/>
    </row>
    <row r="34" spans="1:14">
      <c r="A34" s="15"/>
      <c r="B34" s="12"/>
      <c r="C34" s="29"/>
      <c r="D34" s="31"/>
      <c r="E34" s="97"/>
      <c r="F34" s="97"/>
      <c r="G34" s="97"/>
      <c r="H34" s="97"/>
      <c r="I34" s="97"/>
      <c r="J34" s="97"/>
      <c r="K34" s="97"/>
      <c r="L34" s="97"/>
      <c r="M34" s="97"/>
      <c r="N34" s="6"/>
    </row>
    <row r="35" spans="1:14" ht="26.4">
      <c r="A35" s="47"/>
      <c r="B35" s="29" t="s">
        <v>43</v>
      </c>
      <c r="C35" s="29" t="s">
        <v>44</v>
      </c>
      <c r="D35" s="31" t="s">
        <v>412</v>
      </c>
      <c r="E35" s="97"/>
      <c r="F35" s="97"/>
      <c r="G35" s="97"/>
      <c r="H35" s="97"/>
      <c r="I35" s="97"/>
      <c r="J35" s="97"/>
      <c r="K35" s="97">
        <v>2000</v>
      </c>
      <c r="L35" s="97"/>
      <c r="M35" s="97"/>
      <c r="N35" s="6"/>
    </row>
    <row r="36" spans="1:14">
      <c r="A36" s="53"/>
      <c r="B36" s="29"/>
      <c r="C36" s="109"/>
      <c r="D36" s="31"/>
      <c r="E36" s="97"/>
      <c r="F36" s="97"/>
      <c r="G36" s="97"/>
      <c r="H36" s="97"/>
      <c r="I36" s="97"/>
      <c r="J36" s="97"/>
      <c r="K36" s="97"/>
      <c r="L36" s="97"/>
      <c r="M36" s="97"/>
      <c r="N36" s="6"/>
    </row>
    <row r="37" spans="1:14" ht="39.6">
      <c r="A37" s="53"/>
      <c r="B37" s="29" t="s">
        <v>103</v>
      </c>
      <c r="C37" s="109" t="s">
        <v>104</v>
      </c>
      <c r="D37" s="31" t="s">
        <v>105</v>
      </c>
      <c r="E37" s="97"/>
      <c r="F37" s="97"/>
      <c r="G37" s="97"/>
      <c r="H37" s="97"/>
      <c r="I37" s="97"/>
      <c r="J37" s="97"/>
      <c r="K37" s="97"/>
      <c r="L37" s="97"/>
      <c r="M37" s="97"/>
      <c r="N37" s="6"/>
    </row>
    <row r="38" spans="1:14">
      <c r="A38" s="18"/>
      <c r="B38" s="117"/>
      <c r="C38" s="119"/>
      <c r="D38" s="87"/>
      <c r="E38" s="97"/>
      <c r="F38" s="97"/>
      <c r="G38" s="97"/>
      <c r="H38" s="97"/>
      <c r="I38" s="97"/>
      <c r="J38" s="97"/>
      <c r="K38" s="97"/>
      <c r="L38" s="97"/>
      <c r="M38" s="97"/>
      <c r="N38" s="6"/>
    </row>
    <row r="39" spans="1:14">
      <c r="A39" s="116"/>
      <c r="B39" s="12" t="s">
        <v>5</v>
      </c>
      <c r="C39" s="119"/>
      <c r="D39" s="87"/>
      <c r="E39" s="97"/>
      <c r="F39" s="97"/>
      <c r="G39" s="97"/>
      <c r="H39" s="97"/>
      <c r="I39" s="97"/>
      <c r="J39" s="97"/>
      <c r="K39" s="97"/>
      <c r="L39" s="97"/>
      <c r="M39" s="97"/>
      <c r="N39" s="6"/>
    </row>
    <row r="40" spans="1:14">
      <c r="A40" s="116"/>
      <c r="B40" s="202" t="s">
        <v>91</v>
      </c>
      <c r="C40" s="203"/>
      <c r="D40" s="204"/>
      <c r="E40" s="205"/>
      <c r="F40" s="205"/>
      <c r="G40" s="205"/>
      <c r="H40" s="205"/>
      <c r="I40" s="205"/>
      <c r="J40" s="205"/>
      <c r="K40" s="205"/>
      <c r="L40" s="205"/>
      <c r="M40" s="205"/>
      <c r="N40" s="6"/>
    </row>
    <row r="41" spans="1:14">
      <c r="A41" s="116"/>
      <c r="B41" s="202"/>
      <c r="C41" s="203"/>
      <c r="D41" s="206"/>
      <c r="E41" s="205"/>
      <c r="F41" s="205"/>
      <c r="G41" s="205"/>
      <c r="H41" s="205"/>
      <c r="I41" s="205"/>
      <c r="J41" s="205"/>
      <c r="K41" s="205"/>
      <c r="L41" s="205"/>
      <c r="M41" s="205"/>
      <c r="N41" s="6"/>
    </row>
    <row r="42" spans="1:14" ht="145.19999999999999">
      <c r="A42" s="116"/>
      <c r="B42" s="207" t="s">
        <v>93</v>
      </c>
      <c r="C42" s="203" t="s">
        <v>94</v>
      </c>
      <c r="D42" s="208" t="s">
        <v>476</v>
      </c>
      <c r="E42" s="205"/>
      <c r="F42" s="205"/>
      <c r="G42" s="205"/>
      <c r="H42" s="205"/>
      <c r="I42" s="205"/>
      <c r="J42" s="205"/>
      <c r="K42" s="205"/>
      <c r="L42" s="205"/>
      <c r="M42" s="205"/>
      <c r="N42" s="6"/>
    </row>
    <row r="43" spans="1:14">
      <c r="A43" s="116"/>
      <c r="B43" s="118"/>
      <c r="C43" s="119"/>
      <c r="D43" s="120"/>
      <c r="E43" s="97"/>
      <c r="F43" s="97"/>
      <c r="G43" s="97"/>
      <c r="H43" s="97"/>
      <c r="I43" s="97"/>
      <c r="J43" s="97"/>
      <c r="K43" s="97"/>
      <c r="L43" s="97"/>
      <c r="M43" s="97"/>
      <c r="N43" s="6"/>
    </row>
    <row r="44" spans="1:14" ht="39.6">
      <c r="A44" s="116"/>
      <c r="B44" s="29" t="s">
        <v>63</v>
      </c>
      <c r="C44" s="29" t="s">
        <v>47</v>
      </c>
      <c r="D44" s="29" t="s">
        <v>41</v>
      </c>
      <c r="E44" s="29"/>
      <c r="G44" s="97"/>
      <c r="H44" s="97">
        <v>3750</v>
      </c>
      <c r="I44" s="97"/>
      <c r="J44" s="97"/>
      <c r="K44" s="97"/>
      <c r="L44" s="97"/>
      <c r="M44" s="97">
        <v>3750</v>
      </c>
      <c r="N44" s="6"/>
    </row>
    <row r="45" spans="1:14">
      <c r="A45" s="116"/>
      <c r="B45" s="29"/>
      <c r="C45" s="29"/>
      <c r="D45" s="29"/>
      <c r="E45" s="29"/>
      <c r="G45" s="97"/>
      <c r="H45" s="97"/>
      <c r="I45" s="97"/>
      <c r="J45" s="97"/>
      <c r="K45" s="97"/>
      <c r="L45" s="97"/>
      <c r="M45" s="97"/>
      <c r="N45" s="6"/>
    </row>
    <row r="46" spans="1:14" ht="39.6">
      <c r="A46" s="116"/>
      <c r="B46" s="29" t="s">
        <v>64</v>
      </c>
      <c r="C46" s="29" t="s">
        <v>440</v>
      </c>
      <c r="D46" s="29" t="s">
        <v>95</v>
      </c>
      <c r="E46" s="29"/>
      <c r="G46" s="97"/>
      <c r="H46" s="97">
        <v>1500</v>
      </c>
      <c r="I46" s="97"/>
      <c r="J46" s="97"/>
      <c r="K46" s="97"/>
      <c r="L46" s="97"/>
      <c r="M46" s="97"/>
      <c r="N46" s="6"/>
    </row>
    <row r="47" spans="1:14">
      <c r="A47" s="116"/>
      <c r="B47" s="29"/>
      <c r="C47" s="29"/>
      <c r="D47" s="29"/>
      <c r="E47" s="29"/>
      <c r="F47" s="97"/>
      <c r="G47" s="97"/>
      <c r="H47" s="97"/>
      <c r="I47" s="97"/>
      <c r="J47" s="97"/>
      <c r="K47" s="97"/>
      <c r="L47" s="97"/>
      <c r="M47" s="97"/>
      <c r="N47" s="6"/>
    </row>
    <row r="48" spans="1:14" ht="66">
      <c r="A48" s="116"/>
      <c r="B48" s="29" t="s">
        <v>65</v>
      </c>
      <c r="C48" s="29" t="s">
        <v>99</v>
      </c>
      <c r="D48" s="29" t="s">
        <v>439</v>
      </c>
      <c r="F48" s="97" t="s">
        <v>324</v>
      </c>
      <c r="G48" s="97"/>
      <c r="H48" s="97">
        <v>500</v>
      </c>
      <c r="I48" s="97"/>
      <c r="J48" s="97"/>
      <c r="K48" s="97"/>
      <c r="L48" s="97"/>
      <c r="M48" s="97" t="s">
        <v>324</v>
      </c>
      <c r="N48" s="6"/>
    </row>
    <row r="49" spans="1:14">
      <c r="A49" s="116"/>
      <c r="B49" s="29"/>
      <c r="C49" s="29"/>
      <c r="D49" s="29"/>
      <c r="E49" s="29"/>
      <c r="F49" s="97"/>
      <c r="G49" s="97"/>
      <c r="H49" s="97"/>
      <c r="I49" s="97"/>
      <c r="J49" s="97"/>
      <c r="K49" s="97"/>
      <c r="L49" s="97"/>
      <c r="M49" s="97"/>
      <c r="N49" s="6"/>
    </row>
    <row r="50" spans="1:14" ht="26.4">
      <c r="A50" s="116"/>
      <c r="B50" s="29" t="s">
        <v>97</v>
      </c>
      <c r="C50" s="29" t="s">
        <v>477</v>
      </c>
      <c r="D50" s="29" t="s">
        <v>98</v>
      </c>
      <c r="E50" s="29"/>
      <c r="F50" s="97" t="s">
        <v>324</v>
      </c>
      <c r="G50" s="97"/>
      <c r="H50" s="97"/>
      <c r="I50" s="97"/>
      <c r="J50" s="97"/>
      <c r="K50" s="97"/>
      <c r="L50" s="97"/>
      <c r="M50" s="97" t="s">
        <v>324</v>
      </c>
      <c r="N50" s="6"/>
    </row>
    <row r="51" spans="1:14">
      <c r="A51" s="116"/>
      <c r="B51" s="29"/>
      <c r="C51" s="29"/>
      <c r="D51" s="29"/>
      <c r="E51" s="29"/>
      <c r="F51" s="97"/>
      <c r="G51" s="97"/>
      <c r="H51" s="97"/>
      <c r="I51" s="97"/>
      <c r="J51" s="97"/>
      <c r="K51" s="97"/>
      <c r="L51" s="97"/>
      <c r="M51" s="97"/>
      <c r="N51" s="6"/>
    </row>
    <row r="52" spans="1:14">
      <c r="A52" s="116"/>
      <c r="B52" s="29" t="s">
        <v>92</v>
      </c>
      <c r="C52" s="29"/>
      <c r="D52" s="29"/>
      <c r="E52" s="29"/>
      <c r="F52" s="97"/>
      <c r="G52" s="97"/>
      <c r="H52" s="97"/>
      <c r="I52" s="97"/>
      <c r="J52" s="97"/>
      <c r="K52" s="97"/>
      <c r="L52" s="97"/>
      <c r="M52" s="97"/>
      <c r="N52" s="6"/>
    </row>
    <row r="53" spans="1:14">
      <c r="A53" s="116"/>
      <c r="B53" s="29"/>
      <c r="C53" s="29"/>
      <c r="D53" s="29"/>
      <c r="E53" s="29"/>
      <c r="F53" s="97"/>
      <c r="G53" s="97"/>
      <c r="H53" s="97"/>
      <c r="I53" s="97"/>
      <c r="J53" s="97"/>
      <c r="K53" s="97"/>
      <c r="L53" s="97"/>
      <c r="M53" s="97"/>
      <c r="N53" s="6"/>
    </row>
    <row r="54" spans="1:14" ht="39.6">
      <c r="A54" s="116"/>
      <c r="B54" s="29" t="s">
        <v>63</v>
      </c>
      <c r="C54" s="29" t="s">
        <v>47</v>
      </c>
      <c r="D54" s="29" t="s">
        <v>41</v>
      </c>
      <c r="E54" s="29"/>
      <c r="G54" s="97"/>
      <c r="H54" s="97">
        <v>3750</v>
      </c>
      <c r="I54" s="97"/>
      <c r="J54" s="97"/>
      <c r="K54" s="97">
        <v>750</v>
      </c>
      <c r="L54" s="97"/>
      <c r="M54" s="97">
        <v>4500</v>
      </c>
      <c r="N54" s="6"/>
    </row>
    <row r="55" spans="1:14">
      <c r="A55" s="116"/>
      <c r="B55" s="29"/>
      <c r="C55" s="29"/>
      <c r="D55" s="29"/>
      <c r="E55" s="29"/>
      <c r="G55" s="97"/>
      <c r="H55" s="97"/>
      <c r="I55" s="97"/>
      <c r="J55" s="97"/>
      <c r="K55" s="97"/>
      <c r="L55" s="97"/>
      <c r="M55" s="97"/>
      <c r="N55" s="6"/>
    </row>
    <row r="56" spans="1:14" ht="39.6">
      <c r="A56" s="116"/>
      <c r="B56" s="29" t="s">
        <v>64</v>
      </c>
      <c r="C56" s="29" t="s">
        <v>440</v>
      </c>
      <c r="D56" s="29" t="s">
        <v>95</v>
      </c>
      <c r="E56" s="29"/>
      <c r="G56" s="97"/>
      <c r="H56" s="97">
        <v>1500</v>
      </c>
      <c r="I56" s="97"/>
      <c r="J56" s="97"/>
      <c r="K56" s="97"/>
      <c r="L56" s="97"/>
      <c r="M56" s="97"/>
      <c r="N56" s="6"/>
    </row>
    <row r="57" spans="1:14">
      <c r="A57" s="116"/>
      <c r="B57" s="29"/>
      <c r="C57" s="29"/>
      <c r="D57" s="29"/>
      <c r="E57" s="29"/>
      <c r="F57" s="97"/>
      <c r="G57" s="97"/>
      <c r="H57" s="97"/>
      <c r="I57" s="97"/>
      <c r="J57" s="97"/>
      <c r="K57" s="97"/>
      <c r="L57" s="97"/>
      <c r="M57" s="97"/>
      <c r="N57" s="6"/>
    </row>
    <row r="58" spans="1:14" ht="66">
      <c r="A58" s="116"/>
      <c r="B58" s="29" t="s">
        <v>65</v>
      </c>
      <c r="C58" s="29" t="s">
        <v>99</v>
      </c>
      <c r="D58" s="29" t="s">
        <v>439</v>
      </c>
      <c r="E58" s="97">
        <v>500</v>
      </c>
      <c r="F58" s="97" t="s">
        <v>324</v>
      </c>
      <c r="G58" s="97"/>
      <c r="H58" s="97"/>
      <c r="I58" s="97"/>
      <c r="J58" s="97"/>
      <c r="K58" s="97"/>
      <c r="L58" s="97"/>
      <c r="M58" s="97" t="s">
        <v>324</v>
      </c>
      <c r="N58" s="6"/>
    </row>
    <row r="59" spans="1:14">
      <c r="A59" s="116"/>
      <c r="B59" s="29"/>
      <c r="C59" s="29"/>
      <c r="D59" s="29"/>
      <c r="E59" s="29"/>
      <c r="F59" s="97"/>
      <c r="G59" s="97"/>
      <c r="H59" s="97"/>
      <c r="I59" s="97"/>
      <c r="J59" s="97"/>
      <c r="K59" s="97"/>
      <c r="L59" s="97"/>
      <c r="M59" s="97"/>
      <c r="N59" s="6"/>
    </row>
    <row r="60" spans="1:14" ht="26.4">
      <c r="A60" s="116"/>
      <c r="B60" s="29" t="s">
        <v>97</v>
      </c>
      <c r="C60" s="29" t="s">
        <v>477</v>
      </c>
      <c r="D60" s="29" t="s">
        <v>98</v>
      </c>
      <c r="E60" s="29"/>
      <c r="F60" s="97" t="s">
        <v>324</v>
      </c>
      <c r="G60" s="97"/>
      <c r="H60" s="97"/>
      <c r="I60" s="97"/>
      <c r="J60" s="97"/>
      <c r="K60" s="97"/>
      <c r="L60" s="97"/>
      <c r="M60" s="97" t="s">
        <v>324</v>
      </c>
      <c r="N60" s="6"/>
    </row>
    <row r="61" spans="1:14">
      <c r="A61" s="116"/>
      <c r="B61" s="29"/>
      <c r="C61" s="29"/>
      <c r="D61" s="29"/>
      <c r="E61" s="29"/>
      <c r="F61" s="29"/>
      <c r="G61" s="29"/>
      <c r="H61" s="29"/>
      <c r="I61" s="29"/>
      <c r="J61" s="29"/>
      <c r="K61" s="29"/>
      <c r="L61" s="29"/>
      <c r="M61" s="29"/>
      <c r="N61" s="6"/>
    </row>
    <row r="62" spans="1:14">
      <c r="A62" s="116"/>
      <c r="B62" s="177"/>
      <c r="C62" s="178"/>
      <c r="D62" s="179"/>
      <c r="E62" s="177"/>
      <c r="F62" s="177"/>
      <c r="G62" s="177"/>
      <c r="H62" s="177"/>
      <c r="I62" s="177"/>
      <c r="J62" s="177"/>
      <c r="K62" s="177"/>
      <c r="L62" s="177"/>
      <c r="M62" s="177"/>
      <c r="N62" s="6"/>
    </row>
    <row r="63" spans="1:14" ht="13.8" thickBot="1">
      <c r="A63" s="238" t="s">
        <v>9</v>
      </c>
      <c r="B63" s="239"/>
      <c r="C63" s="239"/>
      <c r="D63" s="239"/>
      <c r="E63" s="45">
        <f t="shared" ref="E63:M63" si="0">SUM(E3:E62)</f>
        <v>500</v>
      </c>
      <c r="F63" s="45">
        <f t="shared" si="0"/>
        <v>0</v>
      </c>
      <c r="G63" s="45">
        <f t="shared" si="0"/>
        <v>0</v>
      </c>
      <c r="H63" s="45">
        <f t="shared" si="0"/>
        <v>11000</v>
      </c>
      <c r="I63" s="45">
        <f t="shared" si="0"/>
        <v>0</v>
      </c>
      <c r="J63" s="45">
        <f t="shared" si="0"/>
        <v>0</v>
      </c>
      <c r="K63" s="45">
        <f t="shared" si="0"/>
        <v>2750</v>
      </c>
      <c r="L63" s="45">
        <f t="shared" si="0"/>
        <v>0</v>
      </c>
      <c r="M63" s="45">
        <f t="shared" si="0"/>
        <v>8250</v>
      </c>
      <c r="N63" s="6"/>
    </row>
    <row r="64" spans="1:14">
      <c r="M64" s="49" t="s">
        <v>583</v>
      </c>
      <c r="N64" s="6"/>
    </row>
    <row r="65" spans="4:14">
      <c r="D65" s="198"/>
      <c r="E65" s="49"/>
      <c r="F65" s="49"/>
      <c r="G65" s="49"/>
      <c r="H65" s="49"/>
      <c r="I65" s="49"/>
      <c r="J65" s="49"/>
      <c r="K65" s="49"/>
      <c r="L65" s="49"/>
      <c r="M65" s="49"/>
      <c r="N65" s="6"/>
    </row>
    <row r="66" spans="4:14">
      <c r="D66" s="199"/>
      <c r="E66" s="196"/>
      <c r="F66" s="196"/>
      <c r="G66" s="196"/>
      <c r="H66" s="196"/>
      <c r="I66" s="196"/>
      <c r="J66" s="196"/>
      <c r="K66" s="196"/>
      <c r="L66" s="196"/>
      <c r="M66" s="196"/>
      <c r="N66" s="6"/>
    </row>
    <row r="67" spans="4:14">
      <c r="D67" s="199"/>
      <c r="E67" s="196"/>
      <c r="F67" s="196"/>
      <c r="G67" s="196"/>
      <c r="H67" s="196"/>
      <c r="I67" s="196"/>
      <c r="J67" s="196"/>
      <c r="K67" s="196"/>
      <c r="L67" s="196"/>
      <c r="M67" s="196"/>
      <c r="N67" s="6"/>
    </row>
    <row r="68" spans="4:14">
      <c r="D68" s="199"/>
      <c r="F68" s="196"/>
      <c r="G68" s="196"/>
      <c r="H68" s="196"/>
      <c r="I68" s="196"/>
      <c r="J68" s="196"/>
      <c r="K68" s="196"/>
      <c r="L68" s="196"/>
      <c r="M68" s="196"/>
      <c r="N68" s="6"/>
    </row>
    <row r="69" spans="4:14">
      <c r="D69" s="199"/>
      <c r="E69" s="24"/>
      <c r="F69" s="24"/>
      <c r="G69" s="24"/>
      <c r="H69" s="24"/>
      <c r="I69" s="24"/>
      <c r="J69" s="24"/>
      <c r="K69" s="24"/>
      <c r="L69" s="24"/>
      <c r="M69" s="24"/>
      <c r="N69" s="6"/>
    </row>
    <row r="70" spans="4:14">
      <c r="D70" s="3"/>
      <c r="E70" s="197"/>
      <c r="F70" s="197"/>
      <c r="G70" s="197"/>
      <c r="H70" s="197"/>
      <c r="I70" s="197"/>
      <c r="J70" s="197"/>
      <c r="K70" s="197"/>
      <c r="L70" s="197"/>
      <c r="M70" s="197"/>
      <c r="N70" s="6"/>
    </row>
    <row r="71" spans="4:14">
      <c r="N71" s="6"/>
    </row>
    <row r="72" spans="4:14">
      <c r="N72" s="6"/>
    </row>
    <row r="73" spans="4:14">
      <c r="N73" s="6"/>
    </row>
    <row r="74" spans="4:14">
      <c r="N74" s="6"/>
    </row>
    <row r="75" spans="4:14">
      <c r="N75" s="6"/>
    </row>
    <row r="76" spans="4:14">
      <c r="N76" s="6"/>
    </row>
    <row r="77" spans="4:14">
      <c r="N77" s="6"/>
    </row>
    <row r="78" spans="4:14">
      <c r="N78" s="6"/>
    </row>
    <row r="79" spans="4:14">
      <c r="N79" s="6"/>
    </row>
    <row r="80" spans="4:14">
      <c r="N80" s="6"/>
    </row>
    <row r="81" spans="14:14">
      <c r="N81" s="6"/>
    </row>
    <row r="82" spans="14:14">
      <c r="N82" s="6"/>
    </row>
    <row r="83" spans="14:14">
      <c r="N83" s="6"/>
    </row>
    <row r="84" spans="14:14">
      <c r="N84" s="6"/>
    </row>
    <row r="85" spans="14:14">
      <c r="N85" s="6"/>
    </row>
    <row r="86" spans="14:14">
      <c r="N86" s="6"/>
    </row>
    <row r="87" spans="14:14">
      <c r="N87" s="6"/>
    </row>
    <row r="88" spans="14:14">
      <c r="N88" s="6"/>
    </row>
    <row r="89" spans="14:14">
      <c r="N89" s="6"/>
    </row>
    <row r="90" spans="14:14">
      <c r="N90" s="6"/>
    </row>
    <row r="91" spans="14:14">
      <c r="N91" s="6"/>
    </row>
    <row r="92" spans="14:14">
      <c r="N92" s="6"/>
    </row>
    <row r="93" spans="14:14">
      <c r="N93" s="6"/>
    </row>
    <row r="94" spans="14:14">
      <c r="N94" s="6"/>
    </row>
    <row r="95" spans="14:14">
      <c r="N95" s="6"/>
    </row>
    <row r="96" spans="14:14">
      <c r="N96" s="6"/>
    </row>
    <row r="97" spans="14:14">
      <c r="N97" s="6"/>
    </row>
    <row r="98" spans="14:14">
      <c r="N98" s="6"/>
    </row>
    <row r="99" spans="14:14">
      <c r="N99" s="6"/>
    </row>
    <row r="100" spans="14:14">
      <c r="N100" s="6"/>
    </row>
    <row r="101" spans="14:14">
      <c r="N101" s="6"/>
    </row>
    <row r="102" spans="14:14">
      <c r="N102" s="6"/>
    </row>
    <row r="103" spans="14:14">
      <c r="N103" s="6"/>
    </row>
    <row r="104" spans="14:14">
      <c r="N104" s="6"/>
    </row>
    <row r="105" spans="14:14">
      <c r="N105" s="6"/>
    </row>
    <row r="106" spans="14:14">
      <c r="N106" s="6"/>
    </row>
    <row r="107" spans="14:14">
      <c r="N107" s="6"/>
    </row>
    <row r="108" spans="14:14">
      <c r="N108" s="6"/>
    </row>
    <row r="109" spans="14:14">
      <c r="N109" s="6"/>
    </row>
    <row r="110" spans="14:14">
      <c r="N110" s="6"/>
    </row>
    <row r="111" spans="14:14">
      <c r="N111" s="6"/>
    </row>
    <row r="112" spans="14:14">
      <c r="N112" s="6"/>
    </row>
    <row r="113" spans="14:14">
      <c r="N113" s="6"/>
    </row>
    <row r="114" spans="14:14">
      <c r="N114" s="6"/>
    </row>
    <row r="115" spans="14:14">
      <c r="N115" s="6"/>
    </row>
    <row r="116" spans="14:14">
      <c r="N116" s="6"/>
    </row>
    <row r="117" spans="14:14">
      <c r="N117" s="6"/>
    </row>
    <row r="118" spans="14:14">
      <c r="N118" s="6"/>
    </row>
    <row r="119" spans="14:14">
      <c r="N119" s="6"/>
    </row>
    <row r="120" spans="14:14">
      <c r="N120" s="6"/>
    </row>
    <row r="121" spans="14:14">
      <c r="N121" s="6"/>
    </row>
    <row r="122" spans="14:14">
      <c r="N122" s="6"/>
    </row>
    <row r="123" spans="14:14">
      <c r="N123" s="6"/>
    </row>
    <row r="124" spans="14:14">
      <c r="N124" s="6"/>
    </row>
    <row r="125" spans="14:14">
      <c r="N125" s="6"/>
    </row>
    <row r="126" spans="14:14">
      <c r="N126" s="6"/>
    </row>
    <row r="127" spans="14:14">
      <c r="N127" s="6"/>
    </row>
    <row r="128" spans="14:14">
      <c r="N128" s="6"/>
    </row>
    <row r="129" spans="14:14">
      <c r="N129" s="6"/>
    </row>
    <row r="130" spans="14:14">
      <c r="N130" s="6"/>
    </row>
    <row r="131" spans="14:14">
      <c r="N131" s="6"/>
    </row>
    <row r="132" spans="14:14">
      <c r="N132" s="6"/>
    </row>
    <row r="133" spans="14:14">
      <c r="N133" s="6"/>
    </row>
    <row r="134" spans="14:14">
      <c r="N134" s="6"/>
    </row>
    <row r="135" spans="14:14">
      <c r="N135" s="6"/>
    </row>
    <row r="136" spans="14:14">
      <c r="N136" s="6"/>
    </row>
    <row r="137" spans="14:14">
      <c r="N137" s="6"/>
    </row>
    <row r="138" spans="14:14">
      <c r="N138" s="6"/>
    </row>
    <row r="139" spans="14:14">
      <c r="N139" s="6"/>
    </row>
    <row r="140" spans="14:14">
      <c r="N140" s="6"/>
    </row>
    <row r="141" spans="14:14">
      <c r="N141" s="6"/>
    </row>
    <row r="142" spans="14:14">
      <c r="N142" s="6"/>
    </row>
    <row r="143" spans="14:14">
      <c r="N143" s="6"/>
    </row>
    <row r="144" spans="14:14">
      <c r="N144" s="6"/>
    </row>
    <row r="145" spans="14:14">
      <c r="N145" s="6"/>
    </row>
    <row r="146" spans="14:14">
      <c r="N146" s="6"/>
    </row>
    <row r="147" spans="14:14">
      <c r="N147" s="6"/>
    </row>
    <row r="148" spans="14:14">
      <c r="N148" s="6"/>
    </row>
    <row r="149" spans="14:14">
      <c r="N149" s="6"/>
    </row>
    <row r="150" spans="14:14">
      <c r="N150" s="6"/>
    </row>
    <row r="151" spans="14:14">
      <c r="N151" s="6"/>
    </row>
    <row r="152" spans="14:14">
      <c r="N152" s="6"/>
    </row>
    <row r="153" spans="14:14">
      <c r="N153" s="6"/>
    </row>
    <row r="154" spans="14:14">
      <c r="N154" s="6"/>
    </row>
    <row r="155" spans="14:14">
      <c r="N155" s="6"/>
    </row>
    <row r="156" spans="14:14">
      <c r="N156" s="6"/>
    </row>
    <row r="157" spans="14:14">
      <c r="N157" s="6"/>
    </row>
    <row r="158" spans="14:14">
      <c r="N158" s="6"/>
    </row>
    <row r="159" spans="14:14">
      <c r="N159" s="6"/>
    </row>
    <row r="160" spans="14:14" ht="14.1" customHeight="1">
      <c r="N160" s="6"/>
    </row>
    <row r="161" spans="14:14" ht="14.1" customHeight="1">
      <c r="N161" s="6"/>
    </row>
    <row r="162" spans="14:14" ht="14.1" customHeight="1">
      <c r="N162" s="6"/>
    </row>
    <row r="163" spans="14:14">
      <c r="N163" s="6"/>
    </row>
    <row r="164" spans="14:14">
      <c r="N164" s="6"/>
    </row>
    <row r="165" spans="14:14">
      <c r="N165" s="6"/>
    </row>
    <row r="166" spans="14:14">
      <c r="N166" s="6"/>
    </row>
    <row r="167" spans="14:14">
      <c r="N167" s="6"/>
    </row>
    <row r="168" spans="14:14">
      <c r="N168" s="6"/>
    </row>
    <row r="169" spans="14:14">
      <c r="N169" s="6"/>
    </row>
    <row r="170" spans="14:14">
      <c r="N170" s="6"/>
    </row>
    <row r="171" spans="14:14">
      <c r="N171" s="6"/>
    </row>
    <row r="172" spans="14:14">
      <c r="N172" s="6"/>
    </row>
    <row r="173" spans="14:14">
      <c r="N173" s="6"/>
    </row>
    <row r="174" spans="14:14">
      <c r="N174" s="6"/>
    </row>
    <row r="175" spans="14:14">
      <c r="N175" s="6"/>
    </row>
    <row r="176" spans="14:14">
      <c r="N176" s="6"/>
    </row>
    <row r="177" spans="14:14">
      <c r="N177" s="6"/>
    </row>
    <row r="178" spans="14:14">
      <c r="N178" s="6"/>
    </row>
    <row r="179" spans="14:14">
      <c r="N179" s="6"/>
    </row>
    <row r="180" spans="14:14">
      <c r="N180" s="6"/>
    </row>
    <row r="181" spans="14:14">
      <c r="N181" s="6"/>
    </row>
    <row r="182" spans="14:14">
      <c r="N182" s="6"/>
    </row>
    <row r="183" spans="14:14">
      <c r="N183" s="6"/>
    </row>
    <row r="184" spans="14:14">
      <c r="N184" s="6"/>
    </row>
    <row r="185" spans="14:14">
      <c r="N185" s="6"/>
    </row>
    <row r="186" spans="14:14">
      <c r="N186" s="6"/>
    </row>
    <row r="187" spans="14:14">
      <c r="N187" s="6"/>
    </row>
    <row r="188" spans="14:14">
      <c r="N188" s="6"/>
    </row>
    <row r="189" spans="14:14">
      <c r="N189" s="6"/>
    </row>
    <row r="190" spans="14:14">
      <c r="N190" s="6"/>
    </row>
    <row r="191" spans="14:14">
      <c r="N191" s="6"/>
    </row>
    <row r="192" spans="14:14">
      <c r="N192" s="6"/>
    </row>
    <row r="193" spans="14:14">
      <c r="N193" s="6"/>
    </row>
    <row r="194" spans="14:14">
      <c r="N194" s="6"/>
    </row>
    <row r="195" spans="14:14">
      <c r="N195" s="6"/>
    </row>
    <row r="196" spans="14:14">
      <c r="N196" s="6"/>
    </row>
    <row r="197" spans="14:14">
      <c r="N197" s="6"/>
    </row>
    <row r="198" spans="14:14">
      <c r="N198" s="6"/>
    </row>
    <row r="199" spans="14:14">
      <c r="N199" s="6"/>
    </row>
    <row r="200" spans="14:14">
      <c r="N200" s="6"/>
    </row>
    <row r="201" spans="14:14">
      <c r="N201" s="6"/>
    </row>
    <row r="202" spans="14:14">
      <c r="N202" s="6"/>
    </row>
    <row r="203" spans="14:14">
      <c r="N203" s="6"/>
    </row>
    <row r="204" spans="14:14">
      <c r="N204" s="6"/>
    </row>
    <row r="205" spans="14:14">
      <c r="N205" s="6"/>
    </row>
    <row r="206" spans="14:14">
      <c r="N206" s="6"/>
    </row>
    <row r="207" spans="14:14">
      <c r="N207" s="6"/>
    </row>
    <row r="208" spans="14:14">
      <c r="N208" s="6"/>
    </row>
    <row r="209" spans="14:14">
      <c r="N209" s="6"/>
    </row>
    <row r="210" spans="14:14">
      <c r="N210" s="6"/>
    </row>
    <row r="211" spans="14:14">
      <c r="N211" s="6"/>
    </row>
    <row r="212" spans="14:14">
      <c r="N212" s="6"/>
    </row>
    <row r="213" spans="14:14">
      <c r="N213" s="6"/>
    </row>
    <row r="214" spans="14:14">
      <c r="N214" s="6"/>
    </row>
    <row r="215" spans="14:14">
      <c r="N215" s="6"/>
    </row>
    <row r="216" spans="14:14">
      <c r="N216" s="6"/>
    </row>
    <row r="217" spans="14:14">
      <c r="N217" s="6"/>
    </row>
    <row r="218" spans="14:14">
      <c r="N218" s="6"/>
    </row>
    <row r="219" spans="14:14">
      <c r="N219" s="6"/>
    </row>
    <row r="220" spans="14:14">
      <c r="N220" s="6"/>
    </row>
    <row r="221" spans="14:14">
      <c r="N221" s="6"/>
    </row>
    <row r="222" spans="14:14">
      <c r="N222" s="6"/>
    </row>
    <row r="223" spans="14:14">
      <c r="N223" s="6"/>
    </row>
    <row r="224" spans="14:14">
      <c r="N224" s="6"/>
    </row>
    <row r="225" spans="14:14">
      <c r="N225" s="6"/>
    </row>
    <row r="226" spans="14:14">
      <c r="N226" s="6"/>
    </row>
    <row r="227" spans="14:14">
      <c r="N227" s="6"/>
    </row>
    <row r="228" spans="14:14">
      <c r="N228" s="6"/>
    </row>
    <row r="229" spans="14:14">
      <c r="N229" s="6"/>
    </row>
    <row r="230" spans="14:14">
      <c r="N230" s="6"/>
    </row>
    <row r="231" spans="14:14">
      <c r="N231" s="6"/>
    </row>
    <row r="232" spans="14:14" ht="111" customHeight="1">
      <c r="N232" s="6"/>
    </row>
    <row r="233" spans="14:14">
      <c r="N233" s="6"/>
    </row>
    <row r="234" spans="14:14">
      <c r="N234" s="6"/>
    </row>
    <row r="235" spans="14:14">
      <c r="N235" s="6"/>
    </row>
    <row r="236" spans="14:14">
      <c r="N236" s="6"/>
    </row>
    <row r="237" spans="14:14">
      <c r="N237" s="6"/>
    </row>
    <row r="238" spans="14:14">
      <c r="N238" s="6"/>
    </row>
    <row r="239" spans="14:14">
      <c r="N239" s="6"/>
    </row>
    <row r="240" spans="14:14">
      <c r="N240" s="6"/>
    </row>
    <row r="241" spans="14:14" ht="17.100000000000001" customHeight="1">
      <c r="N241" s="6"/>
    </row>
    <row r="242" spans="14:14">
      <c r="N242" s="6"/>
    </row>
    <row r="243" spans="14:14">
      <c r="N243" s="6"/>
    </row>
    <row r="244" spans="14:14">
      <c r="N244" s="6"/>
    </row>
    <row r="245" spans="14:14">
      <c r="N245" s="6"/>
    </row>
    <row r="246" spans="14:14">
      <c r="N246" s="6"/>
    </row>
    <row r="247" spans="14:14">
      <c r="N247" s="6"/>
    </row>
    <row r="248" spans="14:14">
      <c r="N248" s="6"/>
    </row>
    <row r="249" spans="14:14">
      <c r="N249" s="6"/>
    </row>
    <row r="250" spans="14:14">
      <c r="N250" s="6"/>
    </row>
    <row r="251" spans="14:14">
      <c r="N251" s="6"/>
    </row>
    <row r="252" spans="14:14">
      <c r="N252" s="6"/>
    </row>
    <row r="253" spans="14:14">
      <c r="N253" s="6"/>
    </row>
    <row r="254" spans="14:14">
      <c r="N254" s="6"/>
    </row>
    <row r="255" spans="14:14">
      <c r="N255" s="6"/>
    </row>
    <row r="256" spans="14:14">
      <c r="N256" s="6"/>
    </row>
    <row r="257" spans="1:14">
      <c r="N257" s="6"/>
    </row>
    <row r="258" spans="1:14">
      <c r="N258" s="6"/>
    </row>
    <row r="259" spans="1:14">
      <c r="N259" s="6"/>
    </row>
    <row r="260" spans="1:14">
      <c r="N260" s="6"/>
    </row>
    <row r="261" spans="1:14">
      <c r="N261" s="6"/>
    </row>
    <row r="262" spans="1:14">
      <c r="N262" s="6"/>
    </row>
    <row r="263" spans="1:14">
      <c r="N263" s="6"/>
    </row>
    <row r="264" spans="1:14">
      <c r="N264" s="6"/>
    </row>
    <row r="265" spans="1:14">
      <c r="N265" s="6"/>
    </row>
    <row r="266" spans="1:14">
      <c r="N266" s="6"/>
    </row>
    <row r="267" spans="1:14">
      <c r="N267" s="6"/>
    </row>
    <row r="268" spans="1:14">
      <c r="N268" s="6"/>
    </row>
    <row r="269" spans="1:14">
      <c r="N269" s="6"/>
    </row>
    <row r="270" spans="1:14">
      <c r="N270" s="6"/>
    </row>
    <row r="271" spans="1:14">
      <c r="N271" s="6"/>
    </row>
    <row r="272" spans="1:14" s="40" customFormat="1">
      <c r="A272" s="19"/>
      <c r="B272" s="37"/>
      <c r="C272" s="48"/>
      <c r="D272" s="43"/>
      <c r="E272" s="37"/>
      <c r="F272" s="37"/>
      <c r="G272" s="37"/>
      <c r="H272" s="37"/>
      <c r="I272" s="37"/>
      <c r="J272" s="37"/>
      <c r="K272" s="37"/>
      <c r="L272" s="37"/>
      <c r="M272" s="37"/>
      <c r="N272" s="39"/>
    </row>
    <row r="273" spans="14:14">
      <c r="N273" s="6"/>
    </row>
    <row r="274" spans="14:14">
      <c r="N274" s="6"/>
    </row>
    <row r="275" spans="14:14">
      <c r="N275" s="6"/>
    </row>
    <row r="276" spans="14:14">
      <c r="N276" s="6"/>
    </row>
    <row r="277" spans="14:14">
      <c r="N277" s="6"/>
    </row>
    <row r="278" spans="14:14">
      <c r="N278" s="6"/>
    </row>
    <row r="279" spans="14:14">
      <c r="N279" s="6"/>
    </row>
    <row r="280" spans="14:14">
      <c r="N280" s="6"/>
    </row>
    <row r="281" spans="14:14">
      <c r="N281" s="6"/>
    </row>
    <row r="282" spans="14:14">
      <c r="N282" s="6"/>
    </row>
    <row r="283" spans="14:14">
      <c r="N283" s="6"/>
    </row>
    <row r="284" spans="14:14">
      <c r="N284" s="6"/>
    </row>
    <row r="285" spans="14:14">
      <c r="N285" s="6"/>
    </row>
    <row r="286" spans="14:14">
      <c r="N286" s="6"/>
    </row>
    <row r="287" spans="14:14">
      <c r="N287" s="6"/>
    </row>
    <row r="288" spans="14:14">
      <c r="N288" s="6"/>
    </row>
    <row r="289" spans="14:14">
      <c r="N289" s="6"/>
    </row>
    <row r="290" spans="14:14">
      <c r="N290" s="6"/>
    </row>
    <row r="291" spans="14:14">
      <c r="N291" s="6"/>
    </row>
    <row r="292" spans="14:14">
      <c r="N292" s="6"/>
    </row>
    <row r="293" spans="14:14">
      <c r="N293" s="6"/>
    </row>
    <row r="294" spans="14:14">
      <c r="N294" s="6"/>
    </row>
    <row r="295" spans="14:14">
      <c r="N295" s="6"/>
    </row>
    <row r="296" spans="14:14">
      <c r="N296" s="6"/>
    </row>
    <row r="297" spans="14:14">
      <c r="N297" s="6"/>
    </row>
    <row r="298" spans="14:14">
      <c r="N298" s="6"/>
    </row>
    <row r="299" spans="14:14">
      <c r="N299" s="6"/>
    </row>
    <row r="300" spans="14:14">
      <c r="N300" s="6"/>
    </row>
    <row r="301" spans="14:14">
      <c r="N301" s="6"/>
    </row>
    <row r="302" spans="14:14">
      <c r="N302" s="6"/>
    </row>
    <row r="303" spans="14:14">
      <c r="N303" s="6"/>
    </row>
    <row r="304" spans="14:14">
      <c r="N304" s="6"/>
    </row>
    <row r="305" spans="14:14">
      <c r="N305" s="6"/>
    </row>
    <row r="306" spans="14:14">
      <c r="N306" s="6"/>
    </row>
    <row r="307" spans="14:14">
      <c r="N307" s="6"/>
    </row>
    <row r="308" spans="14:14">
      <c r="N308" s="6"/>
    </row>
    <row r="309" spans="14:14">
      <c r="N309" s="6"/>
    </row>
    <row r="310" spans="14:14">
      <c r="N310" s="6"/>
    </row>
    <row r="311" spans="14:14">
      <c r="N311" s="6"/>
    </row>
    <row r="312" spans="14:14">
      <c r="N312" s="6"/>
    </row>
    <row r="313" spans="14:14">
      <c r="N313" s="6"/>
    </row>
    <row r="314" spans="14:14">
      <c r="N314" s="6"/>
    </row>
    <row r="315" spans="14:14">
      <c r="N315" s="6"/>
    </row>
    <row r="316" spans="14:14">
      <c r="N316" s="6"/>
    </row>
    <row r="317" spans="14:14">
      <c r="N317" s="6"/>
    </row>
    <row r="318" spans="14:14">
      <c r="N318" s="6"/>
    </row>
    <row r="319" spans="14:14">
      <c r="N319" s="6"/>
    </row>
    <row r="320" spans="14:14">
      <c r="N320" s="6"/>
    </row>
    <row r="321" spans="14:14">
      <c r="N321" s="6"/>
    </row>
    <row r="322" spans="14:14">
      <c r="N322" s="6"/>
    </row>
    <row r="323" spans="14:14">
      <c r="N323" s="6"/>
    </row>
    <row r="324" spans="14:14">
      <c r="N324" s="6"/>
    </row>
    <row r="325" spans="14:14">
      <c r="N325" s="6"/>
    </row>
    <row r="326" spans="14:14">
      <c r="N326" s="6"/>
    </row>
    <row r="327" spans="14:14">
      <c r="N327" s="6"/>
    </row>
    <row r="328" spans="14:14">
      <c r="N328" s="6"/>
    </row>
    <row r="329" spans="14:14">
      <c r="N329" s="6"/>
    </row>
    <row r="330" spans="14:14">
      <c r="N330" s="6"/>
    </row>
    <row r="331" spans="14:14">
      <c r="N331" s="6"/>
    </row>
    <row r="332" spans="14:14">
      <c r="N332" s="6"/>
    </row>
    <row r="333" spans="14:14">
      <c r="N333" s="6"/>
    </row>
    <row r="334" spans="14:14">
      <c r="N334" s="6"/>
    </row>
    <row r="335" spans="14:14">
      <c r="N335" s="6"/>
    </row>
    <row r="336" spans="14:14">
      <c r="N336" s="6"/>
    </row>
    <row r="337" spans="14:14">
      <c r="N337" s="6"/>
    </row>
    <row r="338" spans="14:14">
      <c r="N338" s="6"/>
    </row>
    <row r="339" spans="14:14">
      <c r="N339" s="6"/>
    </row>
    <row r="340" spans="14:14">
      <c r="N340" s="6"/>
    </row>
    <row r="341" spans="14:14">
      <c r="N341" s="6"/>
    </row>
    <row r="342" spans="14:14">
      <c r="N342" s="6"/>
    </row>
    <row r="343" spans="14:14">
      <c r="N343" s="6"/>
    </row>
    <row r="344" spans="14:14">
      <c r="N344" s="6"/>
    </row>
    <row r="345" spans="14:14">
      <c r="N345" s="6"/>
    </row>
    <row r="346" spans="14:14">
      <c r="N346" s="6"/>
    </row>
    <row r="347" spans="14:14">
      <c r="N347" s="6"/>
    </row>
    <row r="348" spans="14:14">
      <c r="N348" s="6"/>
    </row>
    <row r="349" spans="14:14">
      <c r="N349" s="6"/>
    </row>
    <row r="350" spans="14:14">
      <c r="N350" s="6"/>
    </row>
    <row r="351" spans="14:14">
      <c r="N351" s="6"/>
    </row>
    <row r="352" spans="14:14">
      <c r="N352" s="6"/>
    </row>
    <row r="353" spans="1:14">
      <c r="N353" s="6"/>
    </row>
    <row r="354" spans="1:14">
      <c r="N354" s="6"/>
    </row>
    <row r="355" spans="1:14">
      <c r="N355" s="6"/>
    </row>
    <row r="356" spans="1:14">
      <c r="N356" s="6"/>
    </row>
    <row r="357" spans="1:14">
      <c r="N357" s="6"/>
    </row>
    <row r="358" spans="1:14">
      <c r="N358" s="6"/>
    </row>
    <row r="359" spans="1:14">
      <c r="N359" s="6"/>
    </row>
    <row r="360" spans="1:14">
      <c r="N360" s="6"/>
    </row>
    <row r="361" spans="1:14">
      <c r="N361" s="6"/>
    </row>
    <row r="362" spans="1:14">
      <c r="N362" s="6"/>
    </row>
    <row r="363" spans="1:14">
      <c r="N363" s="6"/>
    </row>
    <row r="364" spans="1:14" s="40" customFormat="1">
      <c r="A364" s="19"/>
      <c r="B364" s="37"/>
      <c r="C364" s="48"/>
      <c r="D364" s="43"/>
      <c r="E364" s="37"/>
      <c r="F364" s="37"/>
      <c r="G364" s="37"/>
      <c r="H364" s="37"/>
      <c r="I364" s="37"/>
      <c r="J364" s="37"/>
      <c r="K364" s="37"/>
      <c r="L364" s="37"/>
      <c r="M364" s="37"/>
      <c r="N364" s="39"/>
    </row>
    <row r="365" spans="1:14">
      <c r="N365" s="6"/>
    </row>
    <row r="366" spans="1:14" ht="14.1" customHeight="1">
      <c r="N366" s="6"/>
    </row>
    <row r="367" spans="1:14">
      <c r="N367" s="6"/>
    </row>
    <row r="368" spans="1:14">
      <c r="N368" s="6"/>
    </row>
    <row r="369" spans="1:14">
      <c r="N369" s="6"/>
    </row>
    <row r="370" spans="1:14">
      <c r="N370" s="6"/>
    </row>
    <row r="371" spans="1:14">
      <c r="N371" s="6"/>
    </row>
    <row r="372" spans="1:14">
      <c r="N372" s="6"/>
    </row>
    <row r="373" spans="1:14">
      <c r="N373" s="6"/>
    </row>
    <row r="374" spans="1:14" s="40" customFormat="1">
      <c r="A374" s="19"/>
      <c r="B374" s="37"/>
      <c r="C374" s="48"/>
      <c r="D374" s="43"/>
      <c r="E374" s="37"/>
      <c r="F374" s="37"/>
      <c r="G374" s="37"/>
      <c r="H374" s="37"/>
      <c r="I374" s="37"/>
      <c r="J374" s="37"/>
      <c r="K374" s="37"/>
      <c r="L374" s="37"/>
      <c r="M374" s="37"/>
      <c r="N374" s="39"/>
    </row>
    <row r="375" spans="1:14">
      <c r="N375" s="6"/>
    </row>
    <row r="376" spans="1:14" s="40" customFormat="1">
      <c r="A376" s="19"/>
      <c r="B376" s="37"/>
      <c r="C376" s="48"/>
      <c r="D376" s="43"/>
      <c r="E376" s="37"/>
      <c r="F376" s="37"/>
      <c r="G376" s="37"/>
      <c r="H376" s="37"/>
      <c r="I376" s="37"/>
      <c r="J376" s="37"/>
      <c r="K376" s="37"/>
      <c r="L376" s="37"/>
      <c r="M376" s="37"/>
      <c r="N376" s="39"/>
    </row>
    <row r="377" spans="1:14">
      <c r="N377" s="6"/>
    </row>
    <row r="378" spans="1:14">
      <c r="N378" s="6"/>
    </row>
    <row r="379" spans="1:14">
      <c r="N379" s="6"/>
    </row>
    <row r="380" spans="1:14" s="40" customFormat="1">
      <c r="A380" s="19"/>
      <c r="B380" s="37"/>
      <c r="C380" s="48"/>
      <c r="D380" s="43"/>
      <c r="E380" s="37"/>
      <c r="F380" s="37"/>
      <c r="G380" s="37"/>
      <c r="H380" s="37"/>
      <c r="I380" s="37"/>
      <c r="J380" s="37"/>
      <c r="K380" s="37"/>
      <c r="L380" s="37"/>
      <c r="M380" s="37"/>
      <c r="N380" s="39"/>
    </row>
    <row r="381" spans="1:14">
      <c r="N381" s="6"/>
    </row>
    <row r="382" spans="1:14" s="40" customFormat="1">
      <c r="A382" s="19"/>
      <c r="B382" s="37"/>
      <c r="C382" s="48"/>
      <c r="D382" s="43"/>
      <c r="E382" s="37"/>
      <c r="F382" s="37"/>
      <c r="G382" s="37"/>
      <c r="H382" s="37"/>
      <c r="I382" s="37"/>
      <c r="J382" s="37"/>
      <c r="K382" s="37"/>
      <c r="L382" s="37"/>
      <c r="M382" s="37"/>
      <c r="N382" s="39"/>
    </row>
    <row r="383" spans="1:14">
      <c r="N383" s="6"/>
    </row>
    <row r="384" spans="1:14" s="40" customFormat="1">
      <c r="A384" s="19"/>
      <c r="B384" s="37"/>
      <c r="C384" s="48"/>
      <c r="D384" s="43"/>
      <c r="E384" s="37"/>
      <c r="F384" s="37"/>
      <c r="G384" s="37"/>
      <c r="H384" s="37"/>
      <c r="I384" s="37"/>
      <c r="J384" s="37"/>
      <c r="K384" s="37"/>
      <c r="L384" s="37"/>
      <c r="M384" s="37"/>
      <c r="N384" s="39"/>
    </row>
    <row r="385" spans="1:14">
      <c r="N385" s="6"/>
    </row>
    <row r="386" spans="1:14">
      <c r="N386" s="6"/>
    </row>
    <row r="387" spans="1:14">
      <c r="N387" s="6"/>
    </row>
    <row r="388" spans="1:14">
      <c r="N388" s="6"/>
    </row>
    <row r="389" spans="1:14">
      <c r="N389" s="6"/>
    </row>
    <row r="390" spans="1:14">
      <c r="N390" s="6"/>
    </row>
    <row r="391" spans="1:14">
      <c r="N391" s="6"/>
    </row>
    <row r="392" spans="1:14" s="40" customFormat="1">
      <c r="A392" s="19"/>
      <c r="B392" s="37"/>
      <c r="C392" s="48"/>
      <c r="D392" s="43"/>
      <c r="E392" s="37"/>
      <c r="F392" s="37"/>
      <c r="G392" s="37"/>
      <c r="H392" s="37"/>
      <c r="I392" s="37"/>
      <c r="J392" s="37"/>
      <c r="K392" s="37"/>
      <c r="L392" s="37"/>
      <c r="M392" s="37"/>
      <c r="N392" s="39"/>
    </row>
    <row r="393" spans="1:14">
      <c r="N393" s="6"/>
    </row>
    <row r="394" spans="1:14">
      <c r="N394" s="6"/>
    </row>
    <row r="395" spans="1:14">
      <c r="N395" s="6"/>
    </row>
    <row r="396" spans="1:14">
      <c r="N396" s="6"/>
    </row>
    <row r="397" spans="1:14">
      <c r="N397" s="6"/>
    </row>
    <row r="398" spans="1:14">
      <c r="N398" s="6"/>
    </row>
    <row r="399" spans="1:14">
      <c r="N399" s="6"/>
    </row>
    <row r="400" spans="1:14">
      <c r="N400" s="6"/>
    </row>
    <row r="401" spans="1:14">
      <c r="N401" s="6"/>
    </row>
    <row r="402" spans="1:14">
      <c r="N402" s="6"/>
    </row>
    <row r="403" spans="1:14">
      <c r="N403" s="6"/>
    </row>
    <row r="404" spans="1:14" s="40" customFormat="1">
      <c r="A404" s="19"/>
      <c r="B404" s="37"/>
      <c r="C404" s="48"/>
      <c r="D404" s="43"/>
      <c r="E404" s="37"/>
      <c r="F404" s="37"/>
      <c r="G404" s="37"/>
      <c r="H404" s="37"/>
      <c r="I404" s="37"/>
      <c r="J404" s="37"/>
      <c r="K404" s="37"/>
      <c r="L404" s="37"/>
      <c r="M404" s="37"/>
      <c r="N404" s="39"/>
    </row>
    <row r="405" spans="1:14">
      <c r="N405" s="6"/>
    </row>
    <row r="406" spans="1:14" s="40" customFormat="1">
      <c r="A406" s="19"/>
      <c r="B406" s="37"/>
      <c r="C406" s="48"/>
      <c r="D406" s="43"/>
      <c r="E406" s="37"/>
      <c r="F406" s="37"/>
      <c r="G406" s="37"/>
      <c r="H406" s="37"/>
      <c r="I406" s="37"/>
      <c r="J406" s="37"/>
      <c r="K406" s="37"/>
      <c r="L406" s="37"/>
      <c r="M406" s="37"/>
      <c r="N406" s="39"/>
    </row>
    <row r="407" spans="1:14">
      <c r="N407" s="6"/>
    </row>
    <row r="408" spans="1:14" s="40" customFormat="1">
      <c r="A408" s="19"/>
      <c r="B408" s="37"/>
      <c r="C408" s="48"/>
      <c r="D408" s="43"/>
      <c r="E408" s="37"/>
      <c r="F408" s="37"/>
      <c r="G408" s="37"/>
      <c r="H408" s="37"/>
      <c r="I408" s="37"/>
      <c r="J408" s="37"/>
      <c r="K408" s="37"/>
      <c r="L408" s="37"/>
      <c r="M408" s="37"/>
      <c r="N408" s="39"/>
    </row>
    <row r="409" spans="1:14">
      <c r="N409" s="6"/>
    </row>
    <row r="410" spans="1:14" s="40" customFormat="1">
      <c r="A410" s="19"/>
      <c r="B410" s="37"/>
      <c r="C410" s="48"/>
      <c r="D410" s="43"/>
      <c r="E410" s="37"/>
      <c r="F410" s="37"/>
      <c r="G410" s="37"/>
      <c r="H410" s="37"/>
      <c r="I410" s="37"/>
      <c r="J410" s="37"/>
      <c r="K410" s="37"/>
      <c r="L410" s="37"/>
      <c r="M410" s="37"/>
      <c r="N410" s="39"/>
    </row>
    <row r="411" spans="1:14">
      <c r="N411" s="6"/>
    </row>
    <row r="412" spans="1:14" s="40" customFormat="1">
      <c r="A412" s="19"/>
      <c r="B412" s="37"/>
      <c r="C412" s="48"/>
      <c r="D412" s="43"/>
      <c r="E412" s="37"/>
      <c r="F412" s="37"/>
      <c r="G412" s="37"/>
      <c r="H412" s="37"/>
      <c r="I412" s="37"/>
      <c r="J412" s="37"/>
      <c r="K412" s="37"/>
      <c r="L412" s="37"/>
      <c r="M412" s="37"/>
      <c r="N412" s="39"/>
    </row>
    <row r="413" spans="1:14">
      <c r="N413" s="6"/>
    </row>
    <row r="414" spans="1:14">
      <c r="N414" s="6"/>
    </row>
    <row r="415" spans="1:14">
      <c r="N415" s="6"/>
    </row>
    <row r="416" spans="1:14" s="40" customFormat="1">
      <c r="A416" s="19"/>
      <c r="B416" s="37"/>
      <c r="C416" s="48"/>
      <c r="D416" s="43"/>
      <c r="E416" s="37"/>
      <c r="F416" s="37"/>
      <c r="G416" s="37"/>
      <c r="H416" s="37"/>
      <c r="I416" s="37"/>
      <c r="J416" s="37"/>
      <c r="K416" s="37"/>
      <c r="L416" s="37"/>
      <c r="M416" s="37"/>
      <c r="N416" s="39"/>
    </row>
    <row r="417" spans="1:14">
      <c r="N417" s="6"/>
    </row>
    <row r="418" spans="1:14">
      <c r="N418" s="6"/>
    </row>
    <row r="419" spans="1:14">
      <c r="N419" s="6"/>
    </row>
    <row r="420" spans="1:14" s="40" customFormat="1">
      <c r="A420" s="19"/>
      <c r="B420" s="37"/>
      <c r="C420" s="48"/>
      <c r="D420" s="43"/>
      <c r="E420" s="37"/>
      <c r="F420" s="37"/>
      <c r="G420" s="37"/>
      <c r="H420" s="37"/>
      <c r="I420" s="37"/>
      <c r="J420" s="37"/>
      <c r="K420" s="37"/>
      <c r="L420" s="37"/>
      <c r="M420" s="37"/>
      <c r="N420" s="39"/>
    </row>
    <row r="421" spans="1:14">
      <c r="N421" s="6"/>
    </row>
    <row r="422" spans="1:14">
      <c r="N422" s="6"/>
    </row>
    <row r="423" spans="1:14">
      <c r="N423" s="6"/>
    </row>
    <row r="424" spans="1:14" s="40" customFormat="1">
      <c r="A424" s="19"/>
      <c r="B424" s="37"/>
      <c r="C424" s="48"/>
      <c r="D424" s="43"/>
      <c r="E424" s="37"/>
      <c r="F424" s="37"/>
      <c r="G424" s="37"/>
      <c r="H424" s="37"/>
      <c r="I424" s="37"/>
      <c r="J424" s="37"/>
      <c r="K424" s="37"/>
      <c r="L424" s="37"/>
      <c r="M424" s="37"/>
      <c r="N424" s="39"/>
    </row>
    <row r="425" spans="1:14">
      <c r="N425" s="6"/>
    </row>
    <row r="426" spans="1:14" s="40" customFormat="1">
      <c r="A426" s="19"/>
      <c r="B426" s="37"/>
      <c r="C426" s="48"/>
      <c r="D426" s="43"/>
      <c r="E426" s="37"/>
      <c r="F426" s="37"/>
      <c r="G426" s="37"/>
      <c r="H426" s="37"/>
      <c r="I426" s="37"/>
      <c r="J426" s="37"/>
      <c r="K426" s="37"/>
      <c r="L426" s="37"/>
      <c r="M426" s="37"/>
      <c r="N426" s="39"/>
    </row>
    <row r="427" spans="1:14">
      <c r="N427" s="6"/>
    </row>
    <row r="428" spans="1:14" s="40" customFormat="1">
      <c r="A428" s="19"/>
      <c r="B428" s="37"/>
      <c r="C428" s="48"/>
      <c r="D428" s="43"/>
      <c r="E428" s="37"/>
      <c r="F428" s="37"/>
      <c r="G428" s="37"/>
      <c r="H428" s="37"/>
      <c r="I428" s="37"/>
      <c r="J428" s="37"/>
      <c r="K428" s="37"/>
      <c r="L428" s="37"/>
      <c r="M428" s="37"/>
      <c r="N428" s="39"/>
    </row>
    <row r="429" spans="1:14">
      <c r="N429" s="6"/>
    </row>
    <row r="430" spans="1:14">
      <c r="N430" s="6"/>
    </row>
    <row r="431" spans="1:14">
      <c r="N431" s="6"/>
    </row>
    <row r="432" spans="1:14">
      <c r="N432" s="6"/>
    </row>
    <row r="433" spans="1:14">
      <c r="N433" s="6"/>
    </row>
    <row r="434" spans="1:14">
      <c r="N434" s="6"/>
    </row>
    <row r="435" spans="1:14">
      <c r="N435" s="6"/>
    </row>
    <row r="436" spans="1:14">
      <c r="N436" s="6"/>
    </row>
    <row r="437" spans="1:14">
      <c r="N437" s="6"/>
    </row>
    <row r="438" spans="1:14" s="40" customFormat="1">
      <c r="A438" s="19"/>
      <c r="B438" s="37"/>
      <c r="C438" s="48"/>
      <c r="D438" s="43"/>
      <c r="E438" s="37"/>
      <c r="F438" s="37"/>
      <c r="G438" s="37"/>
      <c r="H438" s="37"/>
      <c r="I438" s="37"/>
      <c r="J438" s="37"/>
      <c r="K438" s="37"/>
      <c r="L438" s="37"/>
      <c r="M438" s="37"/>
      <c r="N438" s="39"/>
    </row>
    <row r="439" spans="1:14">
      <c r="N439" s="6"/>
    </row>
    <row r="440" spans="1:14">
      <c r="N440" s="6"/>
    </row>
    <row r="441" spans="1:14">
      <c r="N441" s="6"/>
    </row>
    <row r="442" spans="1:14">
      <c r="N442" s="6"/>
    </row>
    <row r="443" spans="1:14">
      <c r="N443" s="6"/>
    </row>
    <row r="444" spans="1:14">
      <c r="N444" s="6"/>
    </row>
    <row r="445" spans="1:14">
      <c r="N445" s="6"/>
    </row>
    <row r="446" spans="1:14">
      <c r="N446" s="6"/>
    </row>
    <row r="447" spans="1:14">
      <c r="N447" s="6"/>
    </row>
    <row r="448" spans="1:14">
      <c r="N448" s="6"/>
    </row>
    <row r="449" spans="1:14">
      <c r="N449" s="6"/>
    </row>
    <row r="450" spans="1:14" s="40" customFormat="1">
      <c r="A450" s="19"/>
      <c r="B450" s="37"/>
      <c r="C450" s="48"/>
      <c r="D450" s="43"/>
      <c r="E450" s="37"/>
      <c r="F450" s="37"/>
      <c r="G450" s="37"/>
      <c r="H450" s="37"/>
      <c r="I450" s="37"/>
      <c r="J450" s="37"/>
      <c r="K450" s="37"/>
      <c r="L450" s="37"/>
      <c r="M450" s="37"/>
      <c r="N450" s="39"/>
    </row>
    <row r="451" spans="1:14">
      <c r="N451" s="6"/>
    </row>
    <row r="452" spans="1:14" s="40" customFormat="1">
      <c r="A452" s="19"/>
      <c r="B452" s="37"/>
      <c r="C452" s="48"/>
      <c r="D452" s="43"/>
      <c r="E452" s="37"/>
      <c r="F452" s="37"/>
      <c r="G452" s="37"/>
      <c r="H452" s="37"/>
      <c r="I452" s="37"/>
      <c r="J452" s="37"/>
      <c r="K452" s="37"/>
      <c r="L452" s="37"/>
      <c r="M452" s="37"/>
      <c r="N452" s="39"/>
    </row>
    <row r="453" spans="1:14">
      <c r="N453" s="6"/>
    </row>
    <row r="454" spans="1:14" s="40" customFormat="1">
      <c r="A454" s="19"/>
      <c r="B454" s="37"/>
      <c r="C454" s="48"/>
      <c r="D454" s="43"/>
      <c r="E454" s="37"/>
      <c r="F454" s="37"/>
      <c r="G454" s="37"/>
      <c r="H454" s="37"/>
      <c r="I454" s="37"/>
      <c r="J454" s="37"/>
      <c r="K454" s="37"/>
      <c r="L454" s="37"/>
      <c r="M454" s="37"/>
      <c r="N454" s="39"/>
    </row>
    <row r="455" spans="1:14">
      <c r="N455" s="6"/>
    </row>
    <row r="456" spans="1:14" s="40" customFormat="1">
      <c r="A456" s="19"/>
      <c r="B456" s="37"/>
      <c r="C456" s="48"/>
      <c r="D456" s="43"/>
      <c r="E456" s="37"/>
      <c r="F456" s="37"/>
      <c r="G456" s="37"/>
      <c r="H456" s="37"/>
      <c r="I456" s="37"/>
      <c r="J456" s="37"/>
      <c r="K456" s="37"/>
      <c r="L456" s="37"/>
      <c r="M456" s="37"/>
      <c r="N456" s="39"/>
    </row>
    <row r="457" spans="1:14">
      <c r="N457" s="6"/>
    </row>
    <row r="458" spans="1:14">
      <c r="N458" s="6"/>
    </row>
    <row r="459" spans="1:14">
      <c r="N459" s="6"/>
    </row>
    <row r="460" spans="1:14">
      <c r="N460" s="6"/>
    </row>
    <row r="461" spans="1:14">
      <c r="N461" s="6"/>
    </row>
    <row r="462" spans="1:14">
      <c r="N462" s="6"/>
    </row>
    <row r="463" spans="1:14">
      <c r="N463" s="6"/>
    </row>
    <row r="464" spans="1:14">
      <c r="N464" s="6"/>
    </row>
    <row r="465" spans="1:14">
      <c r="N465" s="6"/>
    </row>
    <row r="466" spans="1:14">
      <c r="N466" s="6"/>
    </row>
    <row r="467" spans="1:14">
      <c r="N467" s="6"/>
    </row>
    <row r="468" spans="1:14">
      <c r="N468" s="6"/>
    </row>
    <row r="469" spans="1:14">
      <c r="N469" s="6"/>
    </row>
    <row r="470" spans="1:14" s="40" customFormat="1">
      <c r="A470" s="19"/>
      <c r="B470" s="37"/>
      <c r="C470" s="48"/>
      <c r="D470" s="43"/>
      <c r="E470" s="37"/>
      <c r="F470" s="37"/>
      <c r="G470" s="37"/>
      <c r="H470" s="37"/>
      <c r="I470" s="37"/>
      <c r="J470" s="37"/>
      <c r="K470" s="37"/>
      <c r="L470" s="37"/>
      <c r="M470" s="37"/>
      <c r="N470" s="39"/>
    </row>
    <row r="471" spans="1:14">
      <c r="N471" s="6"/>
    </row>
    <row r="472" spans="1:14" s="40" customFormat="1">
      <c r="A472" s="19"/>
      <c r="B472" s="37"/>
      <c r="C472" s="48"/>
      <c r="D472" s="43"/>
      <c r="E472" s="37"/>
      <c r="F472" s="37"/>
      <c r="G472" s="37"/>
      <c r="H472" s="37"/>
      <c r="I472" s="37"/>
      <c r="J472" s="37"/>
      <c r="K472" s="37"/>
      <c r="L472" s="37"/>
      <c r="M472" s="37"/>
      <c r="N472" s="39"/>
    </row>
    <row r="473" spans="1:14">
      <c r="N473" s="6"/>
    </row>
    <row r="474" spans="1:14">
      <c r="N474" s="6"/>
    </row>
    <row r="475" spans="1:14">
      <c r="N475" s="6"/>
    </row>
    <row r="476" spans="1:14" s="40" customFormat="1">
      <c r="A476" s="19"/>
      <c r="B476" s="37"/>
      <c r="C476" s="48"/>
      <c r="D476" s="43"/>
      <c r="E476" s="37"/>
      <c r="F476" s="37"/>
      <c r="G476" s="37"/>
      <c r="H476" s="37"/>
      <c r="I476" s="37"/>
      <c r="J476" s="37"/>
      <c r="K476" s="37"/>
      <c r="L476" s="37"/>
      <c r="M476" s="37"/>
      <c r="N476" s="39"/>
    </row>
    <row r="477" spans="1:14">
      <c r="N477" s="6"/>
    </row>
    <row r="478" spans="1:14" s="40" customFormat="1">
      <c r="A478" s="19"/>
      <c r="B478" s="37"/>
      <c r="C478" s="48"/>
      <c r="D478" s="43"/>
      <c r="E478" s="37"/>
      <c r="F478" s="37"/>
      <c r="G478" s="37"/>
      <c r="H478" s="37"/>
      <c r="I478" s="37"/>
      <c r="J478" s="37"/>
      <c r="K478" s="37"/>
      <c r="L478" s="37"/>
      <c r="M478" s="37"/>
      <c r="N478" s="39"/>
    </row>
    <row r="479" spans="1:14">
      <c r="N479" s="6"/>
    </row>
    <row r="480" spans="1:14">
      <c r="N480" s="6"/>
    </row>
    <row r="481" spans="1:14">
      <c r="N481" s="6"/>
    </row>
    <row r="482" spans="1:14" s="40" customFormat="1">
      <c r="A482" s="19"/>
      <c r="B482" s="37"/>
      <c r="C482" s="48"/>
      <c r="D482" s="43"/>
      <c r="E482" s="37"/>
      <c r="F482" s="37"/>
      <c r="G482" s="37"/>
      <c r="H482" s="37"/>
      <c r="I482" s="37"/>
      <c r="J482" s="37"/>
      <c r="K482" s="37"/>
      <c r="L482" s="37"/>
      <c r="M482" s="37"/>
      <c r="N482" s="39"/>
    </row>
    <row r="483" spans="1:14">
      <c r="N483" s="6"/>
    </row>
    <row r="484" spans="1:14" s="40" customFormat="1">
      <c r="A484" s="19"/>
      <c r="B484" s="37"/>
      <c r="C484" s="48"/>
      <c r="D484" s="43"/>
      <c r="E484" s="37"/>
      <c r="F484" s="37"/>
      <c r="G484" s="37"/>
      <c r="H484" s="37"/>
      <c r="I484" s="37"/>
      <c r="J484" s="37"/>
      <c r="K484" s="37"/>
      <c r="L484" s="37"/>
      <c r="M484" s="37"/>
      <c r="N484" s="39"/>
    </row>
    <row r="485" spans="1:14">
      <c r="N485" s="6"/>
    </row>
    <row r="486" spans="1:14">
      <c r="N486" s="6"/>
    </row>
    <row r="487" spans="1:14">
      <c r="N487" s="6"/>
    </row>
    <row r="488" spans="1:14">
      <c r="N488" s="6"/>
    </row>
    <row r="489" spans="1:14">
      <c r="N489" s="6"/>
    </row>
    <row r="490" spans="1:14">
      <c r="N490" s="6"/>
    </row>
    <row r="491" spans="1:14">
      <c r="N491" s="6"/>
    </row>
    <row r="492" spans="1:14">
      <c r="N492" s="6"/>
    </row>
    <row r="493" spans="1:14">
      <c r="N493" s="6"/>
    </row>
    <row r="494" spans="1:14">
      <c r="N494" s="6"/>
    </row>
    <row r="495" spans="1:14">
      <c r="N495" s="6"/>
    </row>
    <row r="496" spans="1:14">
      <c r="N496" s="6"/>
    </row>
    <row r="497" spans="1:14">
      <c r="N497" s="6"/>
    </row>
    <row r="498" spans="1:14">
      <c r="N498" s="6"/>
    </row>
    <row r="499" spans="1:14" customFormat="1">
      <c r="A499" s="19"/>
      <c r="B499" s="37"/>
      <c r="C499" s="48"/>
      <c r="D499" s="43"/>
      <c r="E499" s="37"/>
      <c r="F499" s="37"/>
      <c r="G499" s="37"/>
      <c r="H499" s="37"/>
      <c r="I499" s="37"/>
      <c r="J499" s="37"/>
      <c r="K499" s="37"/>
      <c r="L499" s="37"/>
      <c r="M499" s="37"/>
      <c r="N499" s="4"/>
    </row>
    <row r="500" spans="1:14" customFormat="1">
      <c r="A500" s="19"/>
      <c r="B500" s="37"/>
      <c r="C500" s="48"/>
      <c r="D500" s="43"/>
      <c r="E500" s="37"/>
      <c r="F500" s="37"/>
      <c r="G500" s="37"/>
      <c r="H500" s="37"/>
      <c r="I500" s="37"/>
      <c r="J500" s="37"/>
      <c r="K500" s="37"/>
      <c r="L500" s="37"/>
      <c r="M500" s="37"/>
      <c r="N500" s="4"/>
    </row>
    <row r="501" spans="1:14" customFormat="1">
      <c r="A501" s="19"/>
      <c r="B501" s="37"/>
      <c r="C501" s="48"/>
      <c r="D501" s="43"/>
      <c r="E501" s="37"/>
      <c r="F501" s="37"/>
      <c r="G501" s="37"/>
      <c r="H501" s="37"/>
      <c r="I501" s="37"/>
      <c r="J501" s="37"/>
      <c r="K501" s="37"/>
      <c r="L501" s="37"/>
      <c r="M501" s="37"/>
      <c r="N501" s="4"/>
    </row>
    <row r="502" spans="1:14">
      <c r="N502" s="6"/>
    </row>
    <row r="503" spans="1:14">
      <c r="N503" s="6"/>
    </row>
    <row r="504" spans="1:14">
      <c r="N504" s="6"/>
    </row>
    <row r="505" spans="1:14">
      <c r="N505" s="6"/>
    </row>
    <row r="506" spans="1:14">
      <c r="N506" s="6"/>
    </row>
    <row r="507" spans="1:14">
      <c r="N507" s="6"/>
    </row>
    <row r="508" spans="1:14">
      <c r="N508" s="6"/>
    </row>
    <row r="509" spans="1:14">
      <c r="N509" s="6"/>
    </row>
    <row r="510" spans="1:14">
      <c r="N510" s="6"/>
    </row>
    <row r="511" spans="1:14">
      <c r="N511" s="6"/>
    </row>
    <row r="512" spans="1:14">
      <c r="N512" s="6"/>
    </row>
    <row r="513" spans="14:14">
      <c r="N513" s="6"/>
    </row>
    <row r="514" spans="14:14">
      <c r="N514" s="6"/>
    </row>
    <row r="515" spans="14:14">
      <c r="N515" s="6"/>
    </row>
    <row r="516" spans="14:14">
      <c r="N516" s="6"/>
    </row>
    <row r="517" spans="14:14">
      <c r="N517" s="6"/>
    </row>
    <row r="518" spans="14:14">
      <c r="N518" s="6"/>
    </row>
    <row r="519" spans="14:14">
      <c r="N519" s="6"/>
    </row>
    <row r="520" spans="14:14">
      <c r="N520" s="6"/>
    </row>
    <row r="521" spans="14:14">
      <c r="N521" s="6"/>
    </row>
    <row r="522" spans="14:14">
      <c r="N522" s="6"/>
    </row>
    <row r="523" spans="14:14">
      <c r="N523" s="6"/>
    </row>
    <row r="524" spans="14:14">
      <c r="N524" s="6"/>
    </row>
    <row r="525" spans="14:14">
      <c r="N525" s="6"/>
    </row>
    <row r="526" spans="14:14">
      <c r="N526" s="6"/>
    </row>
    <row r="527" spans="14:14">
      <c r="N527" s="6"/>
    </row>
    <row r="528" spans="14:14">
      <c r="N528" s="6"/>
    </row>
    <row r="529" spans="14:14">
      <c r="N529" s="6"/>
    </row>
    <row r="530" spans="14:14">
      <c r="N530" s="6"/>
    </row>
    <row r="531" spans="14:14">
      <c r="N531" s="6"/>
    </row>
    <row r="532" spans="14:14">
      <c r="N532" s="6"/>
    </row>
    <row r="533" spans="14:14">
      <c r="N533" s="6"/>
    </row>
    <row r="534" spans="14:14">
      <c r="N534" s="6"/>
    </row>
    <row r="535" spans="14:14">
      <c r="N535" s="6"/>
    </row>
    <row r="536" spans="14:14">
      <c r="N536" s="6"/>
    </row>
    <row r="537" spans="14:14">
      <c r="N537" s="6"/>
    </row>
    <row r="538" spans="14:14">
      <c r="N538" s="6"/>
    </row>
    <row r="539" spans="14:14">
      <c r="N539" s="6"/>
    </row>
    <row r="540" spans="14:14">
      <c r="N540" s="6"/>
    </row>
    <row r="541" spans="14:14">
      <c r="N541" s="6"/>
    </row>
    <row r="542" spans="14:14">
      <c r="N542" s="6"/>
    </row>
    <row r="543" spans="14:14">
      <c r="N543" s="6"/>
    </row>
    <row r="544" spans="14:14">
      <c r="N544" s="6"/>
    </row>
    <row r="545" spans="14:14">
      <c r="N545" s="6"/>
    </row>
    <row r="546" spans="14:14">
      <c r="N546" s="6"/>
    </row>
    <row r="547" spans="14:14">
      <c r="N547" s="6"/>
    </row>
    <row r="548" spans="14:14">
      <c r="N548" s="6"/>
    </row>
    <row r="549" spans="14:14">
      <c r="N549" s="6"/>
    </row>
    <row r="550" spans="14:14">
      <c r="N550" s="6"/>
    </row>
    <row r="551" spans="14:14">
      <c r="N551" s="6"/>
    </row>
    <row r="552" spans="14:14">
      <c r="N552" s="6"/>
    </row>
    <row r="553" spans="14:14">
      <c r="N553" s="6"/>
    </row>
    <row r="554" spans="14:14">
      <c r="N554" s="6"/>
    </row>
    <row r="555" spans="14:14">
      <c r="N555" s="6"/>
    </row>
    <row r="556" spans="14:14">
      <c r="N556" s="6"/>
    </row>
    <row r="557" spans="14:14">
      <c r="N557" s="6"/>
    </row>
    <row r="558" spans="14:14">
      <c r="N558" s="6"/>
    </row>
    <row r="559" spans="14:14">
      <c r="N559" s="6"/>
    </row>
    <row r="560" spans="14:14">
      <c r="N560" s="6"/>
    </row>
    <row r="561" spans="14:14">
      <c r="N561" s="6"/>
    </row>
    <row r="562" spans="14:14">
      <c r="N562" s="6"/>
    </row>
    <row r="563" spans="14:14">
      <c r="N563" s="6"/>
    </row>
    <row r="564" spans="14:14">
      <c r="N564" s="6"/>
    </row>
    <row r="565" spans="14:14">
      <c r="N565" s="6"/>
    </row>
    <row r="566" spans="14:14">
      <c r="N566" s="6"/>
    </row>
    <row r="567" spans="14:14">
      <c r="N567" s="6"/>
    </row>
    <row r="568" spans="14:14">
      <c r="N568" s="6"/>
    </row>
    <row r="569" spans="14:14">
      <c r="N569" s="6"/>
    </row>
    <row r="570" spans="14:14">
      <c r="N570" s="6"/>
    </row>
    <row r="571" spans="14:14">
      <c r="N571" s="6"/>
    </row>
    <row r="572" spans="14:14">
      <c r="N572" s="6"/>
    </row>
    <row r="573" spans="14:14">
      <c r="N573" s="6"/>
    </row>
    <row r="574" spans="14:14">
      <c r="N574" s="6"/>
    </row>
    <row r="575" spans="14:14">
      <c r="N575" s="6"/>
    </row>
    <row r="576" spans="14:14">
      <c r="N576" s="6"/>
    </row>
    <row r="577" spans="14:14">
      <c r="N577" s="6"/>
    </row>
    <row r="578" spans="14:14">
      <c r="N578" s="6"/>
    </row>
    <row r="579" spans="14:14">
      <c r="N579" s="6"/>
    </row>
    <row r="580" spans="14:14">
      <c r="N580" s="6"/>
    </row>
    <row r="581" spans="14:14">
      <c r="N581" s="6"/>
    </row>
    <row r="582" spans="14:14">
      <c r="N582" s="6"/>
    </row>
    <row r="583" spans="14:14">
      <c r="N583" s="6"/>
    </row>
    <row r="584" spans="14:14">
      <c r="N584" s="6"/>
    </row>
    <row r="585" spans="14:14">
      <c r="N585" s="6"/>
    </row>
    <row r="586" spans="14:14">
      <c r="N586" s="6"/>
    </row>
    <row r="587" spans="14:14">
      <c r="N587" s="6"/>
    </row>
    <row r="588" spans="14:14">
      <c r="N588" s="6"/>
    </row>
    <row r="589" spans="14:14">
      <c r="N589" s="6"/>
    </row>
    <row r="590" spans="14:14">
      <c r="N590" s="6"/>
    </row>
    <row r="591" spans="14:14">
      <c r="N591" s="6"/>
    </row>
    <row r="592" spans="14:14">
      <c r="N592" s="6"/>
    </row>
    <row r="593" spans="14:14">
      <c r="N593" s="6"/>
    </row>
    <row r="594" spans="14:14">
      <c r="N594" s="6"/>
    </row>
    <row r="595" spans="14:14">
      <c r="N595" s="6"/>
    </row>
    <row r="596" spans="14:14">
      <c r="N596" s="6"/>
    </row>
    <row r="597" spans="14:14">
      <c r="N597" s="6"/>
    </row>
    <row r="598" spans="14:14">
      <c r="N598" s="6"/>
    </row>
    <row r="599" spans="14:14">
      <c r="N599" s="6"/>
    </row>
    <row r="600" spans="14:14">
      <c r="N600" s="6"/>
    </row>
    <row r="601" spans="14:14">
      <c r="N601" s="6"/>
    </row>
    <row r="602" spans="14:14">
      <c r="N602" s="6"/>
    </row>
    <row r="603" spans="14:14">
      <c r="N603" s="6"/>
    </row>
    <row r="604" spans="14:14">
      <c r="N604" s="6"/>
    </row>
    <row r="605" spans="14:14">
      <c r="N605" s="6"/>
    </row>
    <row r="606" spans="14:14">
      <c r="N606" s="6"/>
    </row>
  </sheetData>
  <mergeCells count="1">
    <mergeCell ref="A63:D63"/>
  </mergeCells>
  <pageMargins left="0.19685039370078741" right="0.19685039370078741" top="0.19685039370078741" bottom="0.39370078740157483" header="0" footer="0.19685039370078741"/>
  <pageSetup paperSize="9" scale="32" fitToHeight="5" orientation="landscape" r:id="rId1"/>
  <headerFooter alignWithMargins="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64AD6-09ED-4C6E-97E2-98C1FC7BDA50}">
  <sheetPr>
    <pageSetUpPr fitToPage="1"/>
  </sheetPr>
  <dimension ref="A1:M39"/>
  <sheetViews>
    <sheetView view="pageBreakPreview" zoomScale="60" zoomScaleNormal="90" workbookViewId="0">
      <selection activeCell="Q16" sqref="Q16"/>
    </sheetView>
  </sheetViews>
  <sheetFormatPr defaultRowHeight="13.2"/>
  <cols>
    <col min="2" max="2" width="13" customWidth="1"/>
    <col min="3" max="3" width="32" customWidth="1"/>
    <col min="4" max="4" width="30.88671875" customWidth="1"/>
    <col min="5" max="13" width="12.77734375" customWidth="1"/>
  </cols>
  <sheetData>
    <row r="1" spans="1:13" ht="13.8" thickBot="1">
      <c r="A1" s="14" t="s">
        <v>625</v>
      </c>
      <c r="B1" s="36"/>
      <c r="C1" s="51"/>
      <c r="D1" s="52"/>
      <c r="E1" s="36"/>
      <c r="F1" s="36"/>
      <c r="G1" s="36"/>
      <c r="H1" s="36"/>
      <c r="I1" s="36"/>
      <c r="J1" s="36"/>
      <c r="K1" s="36"/>
      <c r="L1" s="36"/>
      <c r="M1" s="36"/>
    </row>
    <row r="2" spans="1:13" ht="26.4">
      <c r="A2" s="20" t="s">
        <v>1</v>
      </c>
      <c r="B2" s="11" t="s">
        <v>2</v>
      </c>
      <c r="C2" s="11" t="s">
        <v>13</v>
      </c>
      <c r="D2" s="11" t="s">
        <v>0</v>
      </c>
      <c r="E2" s="11" t="s">
        <v>635</v>
      </c>
      <c r="F2" s="11">
        <v>2020</v>
      </c>
      <c r="G2" s="11">
        <v>2021</v>
      </c>
      <c r="H2" s="11">
        <v>2022</v>
      </c>
      <c r="I2" s="11">
        <v>2023</v>
      </c>
      <c r="J2" s="11">
        <v>2024</v>
      </c>
      <c r="K2" s="11">
        <v>2025</v>
      </c>
      <c r="L2" s="11">
        <v>2026</v>
      </c>
      <c r="M2" s="11" t="s">
        <v>10</v>
      </c>
    </row>
    <row r="3" spans="1:13" ht="26.4">
      <c r="A3" s="33"/>
      <c r="B3" s="28" t="s">
        <v>6</v>
      </c>
      <c r="C3" s="25"/>
      <c r="D3" s="28"/>
      <c r="E3" s="30"/>
      <c r="F3" s="30"/>
      <c r="G3" s="30"/>
      <c r="H3" s="30"/>
      <c r="I3" s="30"/>
      <c r="J3" s="30"/>
      <c r="K3" s="30"/>
      <c r="L3" s="30"/>
      <c r="M3" s="30"/>
    </row>
    <row r="4" spans="1:13">
      <c r="A4" s="33"/>
      <c r="B4" s="28"/>
      <c r="C4" s="25"/>
      <c r="D4" s="28"/>
      <c r="E4" s="30"/>
      <c r="F4" s="30"/>
      <c r="G4" s="30"/>
      <c r="H4" s="30"/>
      <c r="I4" s="30"/>
      <c r="J4" s="30"/>
      <c r="K4" s="30"/>
      <c r="L4" s="30"/>
      <c r="M4" s="30"/>
    </row>
    <row r="5" spans="1:13">
      <c r="A5" s="15">
        <v>1</v>
      </c>
      <c r="B5" s="12" t="s">
        <v>3</v>
      </c>
      <c r="C5" s="29"/>
      <c r="D5" s="34"/>
      <c r="E5" s="30"/>
      <c r="F5" s="30"/>
      <c r="G5" s="30"/>
      <c r="H5" s="30"/>
      <c r="I5" s="30"/>
      <c r="J5" s="30"/>
      <c r="K5" s="30"/>
      <c r="L5" s="30"/>
      <c r="M5" s="30"/>
    </row>
    <row r="6" spans="1:13">
      <c r="A6" s="16"/>
      <c r="B6" s="12"/>
      <c r="C6" s="29"/>
      <c r="D6" s="34"/>
      <c r="E6" s="30"/>
      <c r="F6" s="30"/>
      <c r="G6" s="30"/>
      <c r="H6" s="30"/>
      <c r="I6" s="30"/>
      <c r="J6" s="30"/>
      <c r="K6" s="30"/>
      <c r="L6" s="30"/>
      <c r="M6" s="30"/>
    </row>
    <row r="7" spans="1:13" ht="52.8">
      <c r="A7" s="16">
        <v>1.1000000000000001</v>
      </c>
      <c r="B7" s="29" t="s">
        <v>7</v>
      </c>
      <c r="C7" s="31" t="s">
        <v>380</v>
      </c>
      <c r="D7" s="31" t="s">
        <v>478</v>
      </c>
      <c r="E7" s="97">
        <v>500</v>
      </c>
      <c r="F7" s="97"/>
      <c r="G7" s="97">
        <v>500</v>
      </c>
      <c r="H7" s="97"/>
      <c r="I7" s="97">
        <v>500</v>
      </c>
      <c r="J7" s="97"/>
      <c r="K7" s="97">
        <v>500</v>
      </c>
      <c r="L7" s="97"/>
      <c r="M7" s="97">
        <v>1000</v>
      </c>
    </row>
    <row r="8" spans="1:13">
      <c r="A8" s="16"/>
      <c r="B8" s="29"/>
      <c r="C8" s="31"/>
      <c r="D8" s="31"/>
      <c r="E8" s="30"/>
      <c r="F8" s="97"/>
      <c r="G8" s="97"/>
      <c r="H8" s="97"/>
      <c r="I8" s="97"/>
      <c r="J8" s="97"/>
      <c r="K8" s="97"/>
      <c r="L8" s="97"/>
      <c r="M8" s="97"/>
    </row>
    <row r="9" spans="1:13" ht="66">
      <c r="A9" s="16">
        <v>1.2</v>
      </c>
      <c r="B9" s="29" t="s">
        <v>7</v>
      </c>
      <c r="C9" s="31" t="s">
        <v>83</v>
      </c>
      <c r="D9" s="31" t="s">
        <v>471</v>
      </c>
      <c r="E9" s="30"/>
      <c r="F9" s="97"/>
      <c r="G9" s="97"/>
      <c r="H9" s="97"/>
      <c r="I9" s="97"/>
      <c r="J9" s="97"/>
      <c r="K9" s="97"/>
      <c r="L9" s="97"/>
      <c r="M9" s="97"/>
    </row>
    <row r="10" spans="1:13">
      <c r="A10" s="16"/>
      <c r="B10" s="29"/>
      <c r="C10" s="27"/>
      <c r="D10" s="31"/>
      <c r="E10" s="30"/>
      <c r="F10" s="97"/>
      <c r="G10" s="97"/>
      <c r="H10" s="97"/>
      <c r="I10" s="97"/>
      <c r="J10" s="97"/>
      <c r="K10" s="97"/>
      <c r="L10" s="97"/>
      <c r="M10" s="97"/>
    </row>
    <row r="11" spans="1:13" ht="26.4">
      <c r="A11" s="16">
        <v>1.3</v>
      </c>
      <c r="B11" s="29" t="s">
        <v>7</v>
      </c>
      <c r="C11" s="29" t="s">
        <v>84</v>
      </c>
      <c r="D11" s="31" t="s">
        <v>472</v>
      </c>
      <c r="E11" s="30"/>
      <c r="F11" s="97"/>
      <c r="G11" s="97"/>
      <c r="H11" s="97"/>
      <c r="I11" s="97"/>
      <c r="J11" s="97"/>
      <c r="K11" s="97"/>
      <c r="L11" s="97"/>
      <c r="M11" s="97"/>
    </row>
    <row r="12" spans="1:13">
      <c r="A12" s="16"/>
      <c r="B12" s="29"/>
      <c r="C12" s="29"/>
      <c r="D12" s="31"/>
      <c r="E12" s="30"/>
      <c r="F12" s="97"/>
      <c r="G12" s="97"/>
      <c r="H12" s="97"/>
      <c r="I12" s="97"/>
      <c r="J12" s="97"/>
      <c r="K12" s="97"/>
      <c r="L12" s="97"/>
      <c r="M12" s="97"/>
    </row>
    <row r="13" spans="1:13" ht="26.4">
      <c r="A13" s="16">
        <v>1.4</v>
      </c>
      <c r="B13" s="29" t="s">
        <v>14</v>
      </c>
      <c r="C13" s="31" t="s">
        <v>379</v>
      </c>
      <c r="D13" s="31" t="s">
        <v>472</v>
      </c>
      <c r="E13" s="30"/>
      <c r="F13" s="97"/>
      <c r="G13" s="97"/>
      <c r="H13" s="97"/>
      <c r="I13" s="97"/>
      <c r="J13" s="97"/>
      <c r="K13" s="97"/>
      <c r="L13" s="97"/>
      <c r="M13" s="97"/>
    </row>
    <row r="14" spans="1:13">
      <c r="A14" s="16"/>
      <c r="B14" s="29"/>
      <c r="C14" s="31"/>
      <c r="D14" s="31"/>
      <c r="E14" s="30"/>
      <c r="F14" s="97"/>
      <c r="G14" s="97"/>
      <c r="H14" s="97"/>
      <c r="I14" s="97"/>
      <c r="J14" s="97"/>
      <c r="K14" s="97"/>
      <c r="L14" s="97"/>
      <c r="M14" s="97"/>
    </row>
    <row r="15" spans="1:13" ht="66">
      <c r="A15" s="16">
        <v>1.5</v>
      </c>
      <c r="B15" s="29" t="s">
        <v>14</v>
      </c>
      <c r="C15" s="31" t="s">
        <v>473</v>
      </c>
      <c r="D15" s="31" t="s">
        <v>474</v>
      </c>
      <c r="E15" s="30"/>
      <c r="F15" s="97"/>
      <c r="G15" s="97"/>
      <c r="H15" s="97"/>
      <c r="I15" s="97">
        <v>1400</v>
      </c>
      <c r="J15" s="97"/>
      <c r="K15" s="97"/>
      <c r="L15" s="97"/>
      <c r="M15" s="97">
        <v>1400</v>
      </c>
    </row>
    <row r="16" spans="1:13">
      <c r="A16" s="16"/>
      <c r="B16" s="29"/>
      <c r="C16" s="31"/>
      <c r="D16" s="31"/>
      <c r="E16" s="30"/>
      <c r="F16" s="97"/>
      <c r="G16" s="97"/>
      <c r="H16" s="97"/>
      <c r="I16" s="97"/>
      <c r="J16" s="97"/>
      <c r="K16" s="97"/>
      <c r="L16" s="97"/>
      <c r="M16" s="97"/>
    </row>
    <row r="17" spans="1:13" ht="39.6">
      <c r="A17" s="16">
        <v>1.6</v>
      </c>
      <c r="B17" s="29" t="s">
        <v>8</v>
      </c>
      <c r="C17" s="29" t="s">
        <v>102</v>
      </c>
      <c r="D17" s="31" t="s">
        <v>381</v>
      </c>
      <c r="E17" s="30"/>
      <c r="F17" s="97"/>
      <c r="G17" s="97"/>
      <c r="H17" s="97"/>
      <c r="I17" s="97"/>
      <c r="J17" s="97">
        <v>1000</v>
      </c>
      <c r="K17" s="97"/>
      <c r="L17" s="97"/>
      <c r="M17" s="97">
        <v>250</v>
      </c>
    </row>
    <row r="18" spans="1:13">
      <c r="A18" s="16"/>
      <c r="B18" s="29"/>
      <c r="C18" s="29"/>
      <c r="D18" s="31"/>
      <c r="E18" s="30"/>
      <c r="F18" s="97"/>
      <c r="G18" s="97"/>
      <c r="H18" s="97"/>
      <c r="I18" s="97"/>
      <c r="J18" s="97"/>
      <c r="K18" s="97"/>
      <c r="L18" s="97"/>
      <c r="M18" s="97"/>
    </row>
    <row r="19" spans="1:13" ht="26.4">
      <c r="A19" s="16">
        <v>1.7</v>
      </c>
      <c r="B19" s="29" t="s">
        <v>8</v>
      </c>
      <c r="C19" s="29" t="s">
        <v>100</v>
      </c>
      <c r="D19" s="31" t="s">
        <v>101</v>
      </c>
      <c r="E19" s="97">
        <v>200</v>
      </c>
      <c r="F19" s="97"/>
      <c r="G19" s="97"/>
      <c r="H19" s="97"/>
      <c r="I19" s="97"/>
      <c r="J19" s="97"/>
      <c r="K19" s="97"/>
      <c r="L19" s="97"/>
      <c r="M19" s="97"/>
    </row>
    <row r="20" spans="1:13">
      <c r="A20" s="16"/>
      <c r="B20" s="29"/>
      <c r="C20" s="29"/>
      <c r="D20" s="31"/>
      <c r="E20" s="30"/>
      <c r="F20" s="97"/>
      <c r="G20" s="97"/>
      <c r="H20" s="97"/>
      <c r="I20" s="97"/>
      <c r="J20" s="97"/>
      <c r="K20" s="97"/>
      <c r="L20" s="97"/>
      <c r="M20" s="97"/>
    </row>
    <row r="21" spans="1:13">
      <c r="A21" s="15">
        <v>2</v>
      </c>
      <c r="B21" s="12" t="s">
        <v>12</v>
      </c>
      <c r="C21" s="12"/>
      <c r="D21" s="31"/>
      <c r="E21" s="104"/>
      <c r="F21" s="97"/>
      <c r="G21" s="97"/>
      <c r="H21" s="97"/>
      <c r="I21" s="97"/>
      <c r="J21" s="97"/>
      <c r="K21" s="97"/>
      <c r="L21" s="97"/>
      <c r="M21" s="97"/>
    </row>
    <row r="22" spans="1:13">
      <c r="A22" s="15"/>
      <c r="B22" s="12"/>
      <c r="C22" s="12"/>
      <c r="D22" s="31"/>
      <c r="E22" s="104"/>
      <c r="F22" s="97"/>
      <c r="G22" s="97"/>
      <c r="H22" s="97"/>
      <c r="I22" s="97"/>
      <c r="J22" s="97"/>
      <c r="K22" s="97"/>
      <c r="L22" s="97"/>
      <c r="M22" s="97"/>
    </row>
    <row r="23" spans="1:13" ht="132">
      <c r="A23" s="16">
        <v>2.1</v>
      </c>
      <c r="B23" s="29" t="s">
        <v>106</v>
      </c>
      <c r="C23" s="29" t="s">
        <v>86</v>
      </c>
      <c r="D23" s="38" t="s">
        <v>595</v>
      </c>
      <c r="E23" s="97"/>
      <c r="F23" s="104"/>
      <c r="G23" s="104"/>
      <c r="H23" s="214">
        <v>10985</v>
      </c>
      <c r="I23" s="104"/>
      <c r="J23" s="104"/>
      <c r="K23" s="104"/>
      <c r="L23" s="104"/>
      <c r="M23" s="104"/>
    </row>
    <row r="24" spans="1:13">
      <c r="A24" s="116"/>
      <c r="B24" s="112"/>
      <c r="C24" s="119"/>
      <c r="D24" s="87"/>
      <c r="E24" s="102"/>
      <c r="F24" s="97"/>
      <c r="G24" s="97"/>
      <c r="H24" s="97"/>
      <c r="I24" s="97"/>
      <c r="J24" s="97"/>
      <c r="K24" s="97"/>
      <c r="L24" s="97"/>
      <c r="M24" s="97"/>
    </row>
    <row r="25" spans="1:13" ht="26.4">
      <c r="A25" s="16">
        <v>2.2000000000000002</v>
      </c>
      <c r="B25" s="29" t="s">
        <v>107</v>
      </c>
      <c r="C25" s="29" t="s">
        <v>108</v>
      </c>
      <c r="D25" s="31" t="s">
        <v>475</v>
      </c>
      <c r="E25" s="97">
        <v>20</v>
      </c>
      <c r="F25" s="97"/>
      <c r="G25" s="97"/>
      <c r="H25" s="97"/>
      <c r="I25" s="97"/>
      <c r="J25" s="97"/>
      <c r="K25" s="97"/>
      <c r="L25" s="97"/>
      <c r="M25" s="97"/>
    </row>
    <row r="26" spans="1:13">
      <c r="A26" s="16"/>
      <c r="B26" s="29"/>
      <c r="C26" s="29"/>
      <c r="D26" s="31"/>
      <c r="E26" s="97"/>
      <c r="F26" s="97"/>
      <c r="G26" s="97"/>
      <c r="H26" s="97"/>
      <c r="I26" s="97"/>
      <c r="J26" s="97"/>
      <c r="K26" s="97"/>
      <c r="L26" s="97"/>
      <c r="M26" s="97"/>
    </row>
    <row r="27" spans="1:13">
      <c r="A27" s="15">
        <v>3</v>
      </c>
      <c r="B27" s="12" t="s">
        <v>42</v>
      </c>
      <c r="C27" s="29"/>
      <c r="D27" s="31"/>
      <c r="E27" s="97"/>
      <c r="F27" s="97"/>
      <c r="G27" s="97"/>
      <c r="H27" s="97"/>
      <c r="I27" s="97"/>
      <c r="J27" s="97"/>
      <c r="K27" s="97"/>
      <c r="L27" s="97"/>
      <c r="M27" s="97"/>
    </row>
    <row r="28" spans="1:13">
      <c r="A28" s="15"/>
      <c r="B28" s="12"/>
      <c r="C28" s="29"/>
      <c r="D28" s="31"/>
      <c r="E28" s="97"/>
      <c r="F28" s="97"/>
      <c r="G28" s="97"/>
      <c r="H28" s="97"/>
      <c r="I28" s="97"/>
      <c r="J28" s="97"/>
      <c r="K28" s="97"/>
      <c r="L28" s="97"/>
      <c r="M28" s="97"/>
    </row>
    <row r="29" spans="1:13" ht="52.8">
      <c r="A29" s="46">
        <v>3.1</v>
      </c>
      <c r="B29" s="29" t="s">
        <v>87</v>
      </c>
      <c r="C29" s="29" t="s">
        <v>410</v>
      </c>
      <c r="D29" s="31" t="s">
        <v>411</v>
      </c>
      <c r="E29" s="97"/>
      <c r="F29" s="97">
        <v>7220</v>
      </c>
      <c r="G29" s="97"/>
      <c r="H29" s="97"/>
      <c r="I29" s="97"/>
      <c r="J29" s="97"/>
      <c r="K29" s="97"/>
      <c r="L29" s="97"/>
      <c r="M29" s="97">
        <v>7220</v>
      </c>
    </row>
    <row r="30" spans="1:13">
      <c r="A30" s="16"/>
      <c r="B30" s="29"/>
      <c r="C30" s="29"/>
      <c r="D30" s="31"/>
      <c r="E30" s="97"/>
      <c r="F30" s="97"/>
      <c r="G30" s="97"/>
      <c r="H30" s="97"/>
      <c r="I30" s="97"/>
      <c r="J30" s="97"/>
      <c r="K30" s="97"/>
      <c r="L30" s="97"/>
      <c r="M30" s="97"/>
    </row>
    <row r="31" spans="1:13" ht="52.8">
      <c r="A31" s="47">
        <v>3.2</v>
      </c>
      <c r="B31" s="29" t="s">
        <v>88</v>
      </c>
      <c r="C31" s="29" t="s">
        <v>89</v>
      </c>
      <c r="D31" s="31" t="s">
        <v>90</v>
      </c>
      <c r="E31" s="97"/>
      <c r="F31" s="97" t="s">
        <v>324</v>
      </c>
      <c r="G31" s="97"/>
      <c r="H31" s="97"/>
      <c r="I31" s="97"/>
      <c r="J31" s="97"/>
      <c r="K31" s="97" t="s">
        <v>324</v>
      </c>
      <c r="L31" s="97"/>
      <c r="M31" s="97" t="s">
        <v>324</v>
      </c>
    </row>
    <row r="32" spans="1:13">
      <c r="A32" s="15"/>
      <c r="B32" s="12"/>
      <c r="C32" s="29"/>
      <c r="D32" s="31"/>
      <c r="E32" s="97"/>
      <c r="F32" s="97"/>
      <c r="G32" s="97"/>
      <c r="H32" s="97"/>
      <c r="I32" s="97"/>
      <c r="J32" s="97"/>
      <c r="K32" s="97"/>
      <c r="L32" s="97"/>
      <c r="M32" s="97"/>
    </row>
    <row r="33" spans="1:13">
      <c r="A33" s="15">
        <v>4</v>
      </c>
      <c r="B33" s="12" t="s">
        <v>11</v>
      </c>
      <c r="C33" s="29"/>
      <c r="D33" s="31"/>
      <c r="E33" s="97"/>
      <c r="F33" s="97"/>
      <c r="G33" s="97"/>
      <c r="H33" s="97"/>
      <c r="I33" s="97"/>
      <c r="J33" s="97"/>
      <c r="K33" s="97"/>
      <c r="L33" s="97"/>
      <c r="M33" s="97"/>
    </row>
    <row r="34" spans="1:13">
      <c r="A34" s="15"/>
      <c r="B34" s="12"/>
      <c r="C34" s="29"/>
      <c r="D34" s="31"/>
      <c r="E34" s="97"/>
      <c r="F34" s="97"/>
      <c r="G34" s="97"/>
      <c r="H34" s="97"/>
      <c r="I34" s="97"/>
      <c r="J34" s="97"/>
      <c r="K34" s="97"/>
      <c r="L34" s="97"/>
      <c r="M34" s="97"/>
    </row>
    <row r="35" spans="1:13" ht="26.4">
      <c r="A35" s="47"/>
      <c r="B35" s="29" t="s">
        <v>43</v>
      </c>
      <c r="C35" s="29" t="s">
        <v>44</v>
      </c>
      <c r="D35" s="31" t="s">
        <v>412</v>
      </c>
      <c r="E35" s="97"/>
      <c r="F35" s="97"/>
      <c r="G35" s="97"/>
      <c r="H35" s="97"/>
      <c r="I35" s="97"/>
      <c r="J35" s="97"/>
      <c r="K35" s="97">
        <v>2000</v>
      </c>
      <c r="L35" s="97"/>
      <c r="M35" s="97"/>
    </row>
    <row r="36" spans="1:13">
      <c r="A36" s="53"/>
      <c r="B36" s="29"/>
      <c r="C36" s="109"/>
      <c r="D36" s="31"/>
      <c r="E36" s="97"/>
      <c r="F36" s="97"/>
      <c r="G36" s="97"/>
      <c r="H36" s="97"/>
      <c r="I36" s="97"/>
      <c r="J36" s="97"/>
      <c r="K36" s="97"/>
      <c r="L36" s="97"/>
      <c r="M36" s="97"/>
    </row>
    <row r="37" spans="1:13" ht="26.4">
      <c r="A37" s="53"/>
      <c r="B37" s="29" t="s">
        <v>103</v>
      </c>
      <c r="C37" s="109" t="s">
        <v>104</v>
      </c>
      <c r="D37" s="31" t="s">
        <v>105</v>
      </c>
      <c r="E37" s="97"/>
      <c r="F37" s="97"/>
      <c r="G37" s="97"/>
      <c r="H37" s="97"/>
      <c r="I37" s="97"/>
      <c r="J37" s="97"/>
      <c r="K37" s="97"/>
      <c r="L37" s="97"/>
      <c r="M37" s="97"/>
    </row>
    <row r="38" spans="1:13">
      <c r="A38" s="18"/>
      <c r="B38" s="117"/>
      <c r="C38" s="119"/>
      <c r="D38" s="87"/>
      <c r="E38" s="97"/>
      <c r="F38" s="97"/>
      <c r="G38" s="97"/>
      <c r="H38" s="97"/>
      <c r="I38" s="97"/>
      <c r="J38" s="97"/>
      <c r="K38" s="97"/>
      <c r="L38" s="97"/>
      <c r="M38" s="97"/>
    </row>
    <row r="39" spans="1:13" ht="13.8" thickBot="1">
      <c r="A39" s="238" t="s">
        <v>9</v>
      </c>
      <c r="B39" s="239"/>
      <c r="C39" s="239"/>
      <c r="D39" s="239"/>
      <c r="E39" s="45">
        <f t="shared" ref="E39:M39" si="0">SUM(E3:E38)</f>
        <v>720</v>
      </c>
      <c r="F39" s="45">
        <f t="shared" si="0"/>
        <v>7220</v>
      </c>
      <c r="G39" s="45">
        <f t="shared" si="0"/>
        <v>500</v>
      </c>
      <c r="H39" s="45">
        <f t="shared" si="0"/>
        <v>10985</v>
      </c>
      <c r="I39" s="45">
        <f t="shared" si="0"/>
        <v>1900</v>
      </c>
      <c r="J39" s="45">
        <f t="shared" si="0"/>
        <v>1000</v>
      </c>
      <c r="K39" s="45">
        <f t="shared" si="0"/>
        <v>2500</v>
      </c>
      <c r="L39" s="45">
        <f t="shared" si="0"/>
        <v>0</v>
      </c>
      <c r="M39" s="45">
        <f t="shared" si="0"/>
        <v>9870</v>
      </c>
    </row>
  </sheetData>
  <mergeCells count="1">
    <mergeCell ref="A39:D39"/>
  </mergeCells>
  <pageMargins left="0.7" right="0.7" top="0.75" bottom="0.75" header="0.3" footer="0.3"/>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26</vt:i4>
      </vt:variant>
    </vt:vector>
  </HeadingPairs>
  <TitlesOfParts>
    <vt:vector size="45" baseType="lpstr">
      <vt:lpstr>Reserves 21-30</vt:lpstr>
      <vt:lpstr>Front Cover</vt:lpstr>
      <vt:lpstr>Summary</vt:lpstr>
      <vt:lpstr>Garages</vt:lpstr>
      <vt:lpstr>Hardstandings</vt:lpstr>
      <vt:lpstr>Boundarys</vt:lpstr>
      <vt:lpstr>Leisure Suite</vt:lpstr>
      <vt:lpstr> Alexandra Apartments</vt:lpstr>
      <vt:lpstr>Alexandra Buildings</vt:lpstr>
      <vt:lpstr>Cliffe</vt:lpstr>
      <vt:lpstr>Edward</vt:lpstr>
      <vt:lpstr>Kingswood</vt:lpstr>
      <vt:lpstr>Muxlow</vt:lpstr>
      <vt:lpstr>Peveril</vt:lpstr>
      <vt:lpstr>Sheaf 1</vt:lpstr>
      <vt:lpstr>Sheaf 2</vt:lpstr>
      <vt:lpstr>Sheaf 3 Apartments</vt:lpstr>
      <vt:lpstr>Sheaf 3 Buildings</vt:lpstr>
      <vt:lpstr>Victoria</vt:lpstr>
      <vt:lpstr>' Alexandra Apartments'!Print_Area</vt:lpstr>
      <vt:lpstr>Boundarys!Print_Area</vt:lpstr>
      <vt:lpstr>Cliffe!Print_Area</vt:lpstr>
      <vt:lpstr>Edward!Print_Area</vt:lpstr>
      <vt:lpstr>Garages!Print_Area</vt:lpstr>
      <vt:lpstr>Hardstandings!Print_Area</vt:lpstr>
      <vt:lpstr>Kingswood!Print_Area</vt:lpstr>
      <vt:lpstr>'Leisure Suite'!Print_Area</vt:lpstr>
      <vt:lpstr>Muxlow!Print_Area</vt:lpstr>
      <vt:lpstr>Peveril!Print_Area</vt:lpstr>
      <vt:lpstr>'Sheaf 1'!Print_Area</vt:lpstr>
      <vt:lpstr>'Sheaf 2'!Print_Area</vt:lpstr>
      <vt:lpstr>'Sheaf 3 Apartments'!Print_Area</vt:lpstr>
      <vt:lpstr>'Sheaf 3 Buildings'!Print_Area</vt:lpstr>
      <vt:lpstr>Victoria!Print_Area</vt:lpstr>
      <vt:lpstr>' Alexandra Apartments'!Print_Titles</vt:lpstr>
      <vt:lpstr>Cliffe!Print_Titles</vt:lpstr>
      <vt:lpstr>Edward!Print_Titles</vt:lpstr>
      <vt:lpstr>Garages!Print_Titles</vt:lpstr>
      <vt:lpstr>Kingswood!Print_Titles</vt:lpstr>
      <vt:lpstr>Muxlow!Print_Titles</vt:lpstr>
      <vt:lpstr>Peveril!Print_Titles</vt:lpstr>
      <vt:lpstr>'Sheaf 1'!Print_Titles</vt:lpstr>
      <vt:lpstr>'Sheaf 2'!Print_Titles</vt:lpstr>
      <vt:lpstr>'Sheaf 3 Apartments'!Print_Titles</vt:lpstr>
      <vt:lpstr>Victoria!Print_Titles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DJB</dc:creator>
  <cp:lastModifiedBy>Accounts</cp:lastModifiedBy>
  <cp:lastPrinted>2020-12-09T13:48:45Z</cp:lastPrinted>
  <dcterms:created xsi:type="dcterms:W3CDTF">2003-04-23T09:38:38Z</dcterms:created>
  <dcterms:modified xsi:type="dcterms:W3CDTF">2020-12-09T14:47:49Z</dcterms:modified>
</cp:coreProperties>
</file>